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autoCompressPictures="0"/>
  <mc:AlternateContent xmlns:mc="http://schemas.openxmlformats.org/markup-compatibility/2006">
    <mc:Choice Requires="x15">
      <x15ac:absPath xmlns:x15ac="http://schemas.microsoft.com/office/spreadsheetml/2010/11/ac" url="https://visafranchise123.sharepoint.com/sites/Admin-Management/Shared Documents/Admin - Private/02 - Ad Hoc/2022/11 - November/Book_Draft/"/>
    </mc:Choice>
  </mc:AlternateContent>
  <xr:revisionPtr revIDLastSave="0" documentId="8_{7B977686-9C13-4EFC-8C5A-0649A6C50C64}" xr6:coauthVersionLast="47" xr6:coauthVersionMax="47" xr10:uidLastSave="{00000000-0000-0000-0000-000000000000}"/>
  <bookViews>
    <workbookView xWindow="-120" yWindow="-120" windowWidth="29040" windowHeight="15840" xr2:uid="{00000000-000D-0000-FFFF-FFFF00000000}"/>
  </bookViews>
  <sheets>
    <sheet name="Proforma assumptions" sheetId="2" r:id="rId1"/>
    <sheet name="3 Yr Proforma" sheetId="1" r:id="rId2"/>
  </sheets>
  <definedNames>
    <definedName name="_xlnm.Print_Area" localSheetId="1">'3 Yr Proforma'!$A$1:$N$86</definedName>
    <definedName name="_xlnm.Print_Titles" localSheetId="1">'3 Yr Proforma'!$1:$3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 i="2" l="1"/>
  <c r="D7" i="2"/>
  <c r="D8" i="2"/>
  <c r="D9" i="2"/>
  <c r="D10" i="2"/>
  <c r="D11" i="2"/>
  <c r="D12" i="2"/>
  <c r="D13" i="2"/>
  <c r="D14" i="2"/>
  <c r="D15" i="2"/>
  <c r="D16" i="2"/>
  <c r="C17" i="2"/>
  <c r="D20" i="2"/>
  <c r="D21" i="2"/>
  <c r="C22" i="2"/>
  <c r="C26" i="2" s="1"/>
  <c r="D26" i="2" s="1"/>
  <c r="C25" i="2"/>
  <c r="D25" i="2" s="1"/>
  <c r="A1" i="1"/>
  <c r="J20" i="1"/>
  <c r="K20" i="1"/>
  <c r="C27" i="2" l="1"/>
  <c r="C30" i="2" s="1"/>
  <c r="M47" i="1"/>
  <c r="L63" i="1"/>
  <c r="K47" i="1"/>
  <c r="J63" i="1"/>
  <c r="I63" i="1"/>
  <c r="H39" i="1"/>
  <c r="G63" i="1"/>
  <c r="F44" i="1"/>
  <c r="E36" i="1"/>
  <c r="E37" i="1" s="1"/>
  <c r="D63" i="1"/>
  <c r="C39" i="1"/>
  <c r="B36" i="1"/>
  <c r="K44" i="1"/>
  <c r="I44" i="1"/>
  <c r="D44" i="1"/>
  <c r="C16" i="1"/>
  <c r="D16" i="1"/>
  <c r="E16" i="1"/>
  <c r="F16" i="1"/>
  <c r="G16" i="1"/>
  <c r="H16" i="1"/>
  <c r="I16" i="1"/>
  <c r="J16" i="1"/>
  <c r="K16" i="1"/>
  <c r="L16" i="1"/>
  <c r="M16" i="1"/>
  <c r="B16" i="1"/>
  <c r="B17" i="2"/>
  <c r="D17" i="2" s="1"/>
  <c r="B22" i="2"/>
  <c r="D22" i="2" s="1"/>
  <c r="B19" i="1"/>
  <c r="M78" i="1"/>
  <c r="L78" i="1"/>
  <c r="K78" i="1"/>
  <c r="J78" i="1"/>
  <c r="I78" i="1"/>
  <c r="H78" i="1"/>
  <c r="G78" i="1"/>
  <c r="F78" i="1"/>
  <c r="E78" i="1"/>
  <c r="D78" i="1"/>
  <c r="C78" i="1"/>
  <c r="B78" i="1"/>
  <c r="M50" i="1"/>
  <c r="L50" i="1"/>
  <c r="K50" i="1"/>
  <c r="J50" i="1"/>
  <c r="I50" i="1"/>
  <c r="H50" i="1"/>
  <c r="G50" i="1"/>
  <c r="F50" i="1"/>
  <c r="E50" i="1"/>
  <c r="D50" i="1"/>
  <c r="C50" i="1"/>
  <c r="B50" i="1"/>
  <c r="C22" i="1"/>
  <c r="D22" i="1"/>
  <c r="E22" i="1"/>
  <c r="F22" i="1"/>
  <c r="G22" i="1"/>
  <c r="H22" i="1"/>
  <c r="I22" i="1"/>
  <c r="J22" i="1"/>
  <c r="K22" i="1"/>
  <c r="L22" i="1"/>
  <c r="M22" i="1"/>
  <c r="B22" i="1"/>
  <c r="B11" i="1"/>
  <c r="N17" i="1"/>
  <c r="N45" i="1"/>
  <c r="C5" i="1"/>
  <c r="D5" i="1" s="1"/>
  <c r="E5" i="1" s="1"/>
  <c r="F5" i="1" s="1"/>
  <c r="G5" i="1" s="1"/>
  <c r="H5" i="1" s="1"/>
  <c r="I5" i="1" s="1"/>
  <c r="J5" i="1" s="1"/>
  <c r="K5" i="1" s="1"/>
  <c r="L5" i="1" s="1"/>
  <c r="M5" i="1" s="1"/>
  <c r="B33" i="1" s="1"/>
  <c r="C33" i="1" s="1"/>
  <c r="D33" i="1" s="1"/>
  <c r="E33" i="1" s="1"/>
  <c r="F33" i="1" s="1"/>
  <c r="G33" i="1" s="1"/>
  <c r="H33" i="1" s="1"/>
  <c r="I33" i="1" s="1"/>
  <c r="J33" i="1" s="1"/>
  <c r="K33" i="1" s="1"/>
  <c r="L33" i="1" s="1"/>
  <c r="M33" i="1" s="1"/>
  <c r="B61" i="1" s="1"/>
  <c r="C61" i="1" s="1"/>
  <c r="D61" i="1" s="1"/>
  <c r="E61" i="1" s="1"/>
  <c r="F61" i="1" s="1"/>
  <c r="G61" i="1" s="1"/>
  <c r="H61" i="1" s="1"/>
  <c r="I61" i="1" s="1"/>
  <c r="J61" i="1" s="1"/>
  <c r="K61" i="1" s="1"/>
  <c r="L61" i="1" s="1"/>
  <c r="M61" i="1" s="1"/>
  <c r="E21" i="1"/>
  <c r="D19" i="1"/>
  <c r="C19" i="1"/>
  <c r="C11" i="1"/>
  <c r="D11" i="1"/>
  <c r="E19" i="1"/>
  <c r="E11" i="1"/>
  <c r="N7" i="1"/>
  <c r="G21" i="1"/>
  <c r="F19" i="1"/>
  <c r="F11" i="1"/>
  <c r="G11" i="1"/>
  <c r="G19" i="1"/>
  <c r="H11" i="1"/>
  <c r="H19" i="1"/>
  <c r="I11" i="1"/>
  <c r="I19" i="1"/>
  <c r="J11" i="1"/>
  <c r="J19" i="1"/>
  <c r="K11" i="1"/>
  <c r="K19" i="1"/>
  <c r="L11" i="1"/>
  <c r="L19" i="1"/>
  <c r="M19" i="1"/>
  <c r="M11" i="1"/>
  <c r="D36" i="1"/>
  <c r="D48" i="1" s="1"/>
  <c r="D39" i="1"/>
  <c r="D47" i="1"/>
  <c r="F36" i="1"/>
  <c r="F47" i="1"/>
  <c r="F39" i="1"/>
  <c r="H47" i="1"/>
  <c r="I47" i="1"/>
  <c r="L36" i="1"/>
  <c r="L47" i="1"/>
  <c r="C32" i="2" l="1"/>
  <c r="C35" i="2" s="1"/>
  <c r="D30" i="2"/>
  <c r="N74" i="1"/>
  <c r="N22" i="1"/>
  <c r="N78" i="1"/>
  <c r="N50" i="1"/>
  <c r="N46" i="1"/>
  <c r="B27" i="2"/>
  <c r="D27" i="2" s="1"/>
  <c r="H13" i="1"/>
  <c r="N73" i="1"/>
  <c r="L13" i="1"/>
  <c r="I13" i="1"/>
  <c r="D13" i="1"/>
  <c r="M13" i="1"/>
  <c r="M20" i="1"/>
  <c r="M36" i="1"/>
  <c r="M37" i="1" s="1"/>
  <c r="M63" i="1"/>
  <c r="M44" i="1"/>
  <c r="M39" i="1"/>
  <c r="L75" i="1"/>
  <c r="L72" i="1"/>
  <c r="L67" i="1"/>
  <c r="L64" i="1"/>
  <c r="L65" i="1" s="1"/>
  <c r="L44" i="1"/>
  <c r="L37" i="1"/>
  <c r="L39" i="1"/>
  <c r="K39" i="1"/>
  <c r="K63" i="1"/>
  <c r="K36" i="1"/>
  <c r="K37" i="1" s="1"/>
  <c r="J72" i="1"/>
  <c r="J75" i="1"/>
  <c r="J67" i="1"/>
  <c r="J64" i="1"/>
  <c r="J65" i="1" s="1"/>
  <c r="J13" i="1"/>
  <c r="J21" i="1"/>
  <c r="J44" i="1"/>
  <c r="J39" i="1"/>
  <c r="J36" i="1"/>
  <c r="J37" i="1" s="1"/>
  <c r="J47" i="1"/>
  <c r="I64" i="1"/>
  <c r="I65" i="1" s="1"/>
  <c r="I77" i="1" s="1"/>
  <c r="I67" i="1"/>
  <c r="I72" i="1"/>
  <c r="I75" i="1"/>
  <c r="I39" i="1"/>
  <c r="I36" i="1"/>
  <c r="I37" i="1" s="1"/>
  <c r="I48" i="1" s="1"/>
  <c r="H21" i="1"/>
  <c r="H44" i="1"/>
  <c r="H36" i="1"/>
  <c r="H37" i="1" s="1"/>
  <c r="H49" i="1" s="1"/>
  <c r="H63" i="1"/>
  <c r="H20" i="1"/>
  <c r="G72" i="1"/>
  <c r="G64" i="1"/>
  <c r="G65" i="1" s="1"/>
  <c r="G67" i="1"/>
  <c r="G75" i="1"/>
  <c r="G44" i="1"/>
  <c r="G39" i="1"/>
  <c r="G47" i="1"/>
  <c r="G36" i="1"/>
  <c r="G37" i="1" s="1"/>
  <c r="G49" i="1" s="1"/>
  <c r="F37" i="1"/>
  <c r="F13" i="1"/>
  <c r="F63" i="1"/>
  <c r="E39" i="1"/>
  <c r="E63" i="1"/>
  <c r="E44" i="1"/>
  <c r="E49" i="1"/>
  <c r="E47" i="1"/>
  <c r="D67" i="1"/>
  <c r="D64" i="1"/>
  <c r="D65" i="1" s="1"/>
  <c r="D72" i="1"/>
  <c r="D75" i="1"/>
  <c r="N11" i="1"/>
  <c r="D49" i="1"/>
  <c r="D51" i="1" s="1"/>
  <c r="D41" i="1"/>
  <c r="N16" i="1"/>
  <c r="C36" i="1"/>
  <c r="C63" i="1"/>
  <c r="C47" i="1"/>
  <c r="C44" i="1"/>
  <c r="N19" i="1"/>
  <c r="C21" i="1"/>
  <c r="C20" i="1"/>
  <c r="C13" i="1"/>
  <c r="K13" i="1"/>
  <c r="K21" i="1"/>
  <c r="M21" i="1"/>
  <c r="G13" i="1"/>
  <c r="F21" i="1"/>
  <c r="D21" i="1"/>
  <c r="L21" i="1"/>
  <c r="I20" i="1"/>
  <c r="G20" i="1"/>
  <c r="G23" i="1" s="1"/>
  <c r="F20" i="1"/>
  <c r="D20" i="1"/>
  <c r="L20" i="1"/>
  <c r="I21" i="1"/>
  <c r="E13" i="1"/>
  <c r="E20" i="1"/>
  <c r="E23" i="1" s="1"/>
  <c r="B21" i="1"/>
  <c r="B13" i="1"/>
  <c r="B20" i="1"/>
  <c r="B63" i="1"/>
  <c r="B47" i="1"/>
  <c r="B39" i="1"/>
  <c r="N8" i="1"/>
  <c r="B44" i="1"/>
  <c r="N35" i="1"/>
  <c r="H41" i="1" l="1"/>
  <c r="B23" i="1"/>
  <c r="M23" i="1"/>
  <c r="M25" i="1" s="1"/>
  <c r="I76" i="1"/>
  <c r="I79" i="1" s="1"/>
  <c r="G48" i="1"/>
  <c r="G51" i="1" s="1"/>
  <c r="I69" i="1"/>
  <c r="I49" i="1"/>
  <c r="I51" i="1" s="1"/>
  <c r="N39" i="1"/>
  <c r="J23" i="1"/>
  <c r="J25" i="1" s="1"/>
  <c r="N47" i="1"/>
  <c r="D23" i="1"/>
  <c r="D25" i="1" s="1"/>
  <c r="F23" i="1"/>
  <c r="F25" i="1" s="1"/>
  <c r="G41" i="1"/>
  <c r="E48" i="1"/>
  <c r="E51" i="1" s="1"/>
  <c r="E41" i="1"/>
  <c r="J48" i="1"/>
  <c r="J49" i="1"/>
  <c r="J41" i="1"/>
  <c r="N36" i="1"/>
  <c r="H48" i="1"/>
  <c r="H51" i="1" s="1"/>
  <c r="M41" i="1"/>
  <c r="M49" i="1"/>
  <c r="M48" i="1"/>
  <c r="M64" i="1"/>
  <c r="M65" i="1" s="1"/>
  <c r="M75" i="1"/>
  <c r="M72" i="1"/>
  <c r="M67" i="1"/>
  <c r="L69" i="1"/>
  <c r="L76" i="1"/>
  <c r="L77" i="1"/>
  <c r="L41" i="1"/>
  <c r="L49" i="1"/>
  <c r="L48" i="1"/>
  <c r="K48" i="1"/>
  <c r="K49" i="1"/>
  <c r="K41" i="1"/>
  <c r="K64" i="1"/>
  <c r="K65" i="1" s="1"/>
  <c r="K75" i="1"/>
  <c r="K67" i="1"/>
  <c r="K72" i="1"/>
  <c r="J69" i="1"/>
  <c r="J76" i="1"/>
  <c r="J77" i="1"/>
  <c r="I41" i="1"/>
  <c r="H23" i="1"/>
  <c r="H25" i="1" s="1"/>
  <c r="H72" i="1"/>
  <c r="H67" i="1"/>
  <c r="H75" i="1"/>
  <c r="H64" i="1"/>
  <c r="H65" i="1" s="1"/>
  <c r="G69" i="1"/>
  <c r="G77" i="1"/>
  <c r="G76" i="1"/>
  <c r="F64" i="1"/>
  <c r="F65" i="1" s="1"/>
  <c r="F75" i="1"/>
  <c r="F72" i="1"/>
  <c r="F67" i="1"/>
  <c r="F49" i="1"/>
  <c r="F48" i="1"/>
  <c r="F41" i="1"/>
  <c r="E72" i="1"/>
  <c r="E64" i="1"/>
  <c r="E65" i="1" s="1"/>
  <c r="E67" i="1"/>
  <c r="E75" i="1"/>
  <c r="D69" i="1"/>
  <c r="D77" i="1"/>
  <c r="D76" i="1"/>
  <c r="C64" i="1"/>
  <c r="C65" i="1" s="1"/>
  <c r="C75" i="1"/>
  <c r="C72" i="1"/>
  <c r="C67" i="1"/>
  <c r="C48" i="1"/>
  <c r="C41" i="1"/>
  <c r="C49" i="1"/>
  <c r="I23" i="1"/>
  <c r="I25" i="1" s="1"/>
  <c r="G25" i="1"/>
  <c r="E25" i="1"/>
  <c r="C23" i="1"/>
  <c r="C25" i="1" s="1"/>
  <c r="N21" i="1"/>
  <c r="L23" i="1"/>
  <c r="L25" i="1" s="1"/>
  <c r="K23" i="1"/>
  <c r="K25" i="1" s="1"/>
  <c r="B72" i="1"/>
  <c r="N63" i="1"/>
  <c r="B64" i="1"/>
  <c r="B67" i="1"/>
  <c r="B75" i="1"/>
  <c r="N20" i="1"/>
  <c r="B49" i="1"/>
  <c r="B41" i="1"/>
  <c r="B48" i="1"/>
  <c r="N37" i="1"/>
  <c r="N44" i="1"/>
  <c r="N23" i="1" l="1"/>
  <c r="B32" i="2"/>
  <c r="D32" i="2" s="1"/>
  <c r="G79" i="1"/>
  <c r="G81" i="1" s="1"/>
  <c r="I81" i="1"/>
  <c r="M51" i="1"/>
  <c r="L79" i="1"/>
  <c r="L81" i="1" s="1"/>
  <c r="L51" i="1"/>
  <c r="D79" i="1"/>
  <c r="D81" i="1" s="1"/>
  <c r="F51" i="1"/>
  <c r="J79" i="1"/>
  <c r="J81" i="1" s="1"/>
  <c r="J51" i="1"/>
  <c r="N75" i="1"/>
  <c r="N64" i="1"/>
  <c r="N67" i="1"/>
  <c r="C51" i="1"/>
  <c r="N49" i="1"/>
  <c r="K51" i="1"/>
  <c r="N48" i="1"/>
  <c r="B51" i="1"/>
  <c r="M76" i="1"/>
  <c r="M69" i="1"/>
  <c r="M77" i="1"/>
  <c r="K69" i="1"/>
  <c r="K77" i="1"/>
  <c r="K76" i="1"/>
  <c r="H76" i="1"/>
  <c r="H69" i="1"/>
  <c r="H77" i="1"/>
  <c r="F76" i="1"/>
  <c r="F77" i="1"/>
  <c r="F69" i="1"/>
  <c r="E77" i="1"/>
  <c r="E69" i="1"/>
  <c r="E76" i="1"/>
  <c r="C76" i="1"/>
  <c r="C77" i="1"/>
  <c r="C69" i="1"/>
  <c r="B25" i="1"/>
  <c r="B65" i="1"/>
  <c r="N72" i="1"/>
  <c r="N41" i="1"/>
  <c r="E79" i="1" l="1"/>
  <c r="E81" i="1" s="1"/>
  <c r="B35" i="2"/>
  <c r="D35" i="2" s="1"/>
  <c r="K79" i="1"/>
  <c r="K81" i="1" s="1"/>
  <c r="H79" i="1"/>
  <c r="H81" i="1" s="1"/>
  <c r="M79" i="1"/>
  <c r="M81" i="1" s="1"/>
  <c r="C79" i="1"/>
  <c r="C81" i="1" s="1"/>
  <c r="F79" i="1"/>
  <c r="F81" i="1" s="1"/>
  <c r="N51" i="1"/>
  <c r="N65" i="1"/>
  <c r="B76" i="1"/>
  <c r="B69" i="1"/>
  <c r="B77" i="1"/>
  <c r="N77" i="1" s="1"/>
  <c r="N53" i="1"/>
  <c r="N25" i="1"/>
  <c r="B27" i="1" l="1"/>
  <c r="K83" i="1"/>
  <c r="K85" i="1" s="1"/>
  <c r="I83" i="1"/>
  <c r="I85" i="1" s="1"/>
  <c r="I55" i="1"/>
  <c r="I27" i="1"/>
  <c r="I29" i="1" s="1"/>
  <c r="E83" i="1"/>
  <c r="E85" i="1" s="1"/>
  <c r="C55" i="1"/>
  <c r="L83" i="1"/>
  <c r="L85" i="1" s="1"/>
  <c r="K55" i="1"/>
  <c r="B55" i="1"/>
  <c r="M83" i="1"/>
  <c r="M85" i="1" s="1"/>
  <c r="M55" i="1"/>
  <c r="L27" i="1"/>
  <c r="L29" i="1" s="1"/>
  <c r="D83" i="1"/>
  <c r="D85" i="1" s="1"/>
  <c r="B83" i="1"/>
  <c r="F83" i="1"/>
  <c r="F85" i="1" s="1"/>
  <c r="F55" i="1"/>
  <c r="F27" i="1"/>
  <c r="F29" i="1" s="1"/>
  <c r="D27" i="1"/>
  <c r="D29" i="1" s="1"/>
  <c r="C27" i="1"/>
  <c r="C29" i="1" s="1"/>
  <c r="H83" i="1"/>
  <c r="H85" i="1" s="1"/>
  <c r="E27" i="1"/>
  <c r="E29" i="1" s="1"/>
  <c r="J27" i="1"/>
  <c r="J29" i="1" s="1"/>
  <c r="G27" i="1"/>
  <c r="G29" i="1" s="1"/>
  <c r="K27" i="1"/>
  <c r="K29" i="1" s="1"/>
  <c r="J83" i="1"/>
  <c r="J85" i="1" s="1"/>
  <c r="J55" i="1"/>
  <c r="C83" i="1"/>
  <c r="C85" i="1" s="1"/>
  <c r="L55" i="1"/>
  <c r="D55" i="1"/>
  <c r="M27" i="1"/>
  <c r="M29" i="1" s="1"/>
  <c r="H55" i="1"/>
  <c r="H27" i="1"/>
  <c r="H29" i="1" s="1"/>
  <c r="G83" i="1"/>
  <c r="G85" i="1" s="1"/>
  <c r="G55" i="1"/>
  <c r="E55" i="1"/>
  <c r="N76" i="1"/>
  <c r="B79" i="1"/>
  <c r="N79" i="1" s="1"/>
  <c r="N69" i="1"/>
  <c r="N55" i="1" l="1"/>
  <c r="N57" i="1"/>
  <c r="N27" i="1"/>
  <c r="B29" i="1"/>
  <c r="N29" i="1" s="1"/>
  <c r="N83" i="1"/>
  <c r="B81" i="1"/>
  <c r="B85" i="1" s="1"/>
  <c r="N85" i="1" s="1"/>
  <c r="N81" i="1" l="1"/>
</calcChain>
</file>

<file path=xl/sharedStrings.xml><?xml version="1.0" encoding="utf-8"?>
<sst xmlns="http://schemas.openxmlformats.org/spreadsheetml/2006/main" count="112" uniqueCount="60">
  <si>
    <t>Franchise Name:</t>
  </si>
  <si>
    <t>Target store open date:</t>
  </si>
  <si>
    <t>Financed costs</t>
  </si>
  <si>
    <t>Building, construction, equipment, and fixture costs</t>
  </si>
  <si>
    <t>Loan 2</t>
  </si>
  <si>
    <t>Total</t>
  </si>
  <si>
    <t>Land purchase (if applicable; not in FDD)</t>
  </si>
  <si>
    <t>Demolition (if applicable; not in FDD)</t>
  </si>
  <si>
    <t>Leasehold improvements</t>
  </si>
  <si>
    <t>Architectural and engineering fees</t>
  </si>
  <si>
    <t>Equipment, fixtures and furniture</t>
  </si>
  <si>
    <t>Signs</t>
  </si>
  <si>
    <t>Point of sales system and software</t>
  </si>
  <si>
    <t>Deposits and licenses</t>
  </si>
  <si>
    <t>Initial training: travel and living expenses</t>
  </si>
  <si>
    <t>Opening inventory and supplies</t>
  </si>
  <si>
    <t>Other miscellaneous</t>
  </si>
  <si>
    <t>Fees paid to franchisor</t>
  </si>
  <si>
    <t>Initial franchise fee</t>
  </si>
  <si>
    <t>Grand opening support fee</t>
  </si>
  <si>
    <t>Cost to build</t>
  </si>
  <si>
    <t>Total all in cost</t>
  </si>
  <si>
    <t>Financing (varies by bank and loan; not in FDD)</t>
  </si>
  <si>
    <t>Cost</t>
  </si>
  <si>
    <t xml:space="preserve">Percent down </t>
  </si>
  <si>
    <t>Amount financed</t>
  </si>
  <si>
    <t xml:space="preserve">Interest rate </t>
  </si>
  <si>
    <t>Length of note (in years)</t>
  </si>
  <si>
    <t>Monthly debt service</t>
  </si>
  <si>
    <t>Operational costs</t>
  </si>
  <si>
    <t>Cost of Goods Sold</t>
  </si>
  <si>
    <t>Labor</t>
  </si>
  <si>
    <t>Real Estate Tax (if applicable and land purchased)</t>
  </si>
  <si>
    <t>Rent (monthly, all-in)</t>
  </si>
  <si>
    <t>Card Processing</t>
  </si>
  <si>
    <t>Royalty</t>
  </si>
  <si>
    <t>Advertising</t>
  </si>
  <si>
    <t>Other Overhead (monthly, all-in)</t>
  </si>
  <si>
    <t>Sales</t>
  </si>
  <si>
    <t>Sales Growth (Annual estimated growth rate)</t>
  </si>
  <si>
    <t>Sales Discounts as a %</t>
  </si>
  <si>
    <t>Discounts</t>
  </si>
  <si>
    <t>Net Sales</t>
  </si>
  <si>
    <t>Gross Margin</t>
  </si>
  <si>
    <t>Expense:</t>
  </si>
  <si>
    <t xml:space="preserve">   Labor</t>
  </si>
  <si>
    <t xml:space="preserve">   Rent (all-in)</t>
  </si>
  <si>
    <t xml:space="preserve">   Property Tax</t>
  </si>
  <si>
    <t xml:space="preserve">   Card Processing</t>
  </si>
  <si>
    <t xml:space="preserve">   Royalty Fee-6%</t>
  </si>
  <si>
    <t xml:space="preserve">   Advertising Fee-2%</t>
  </si>
  <si>
    <t xml:space="preserve">   Other Overhead</t>
  </si>
  <si>
    <t>Total Expense</t>
  </si>
  <si>
    <t>Monthly Earnings (EBITDA)</t>
  </si>
  <si>
    <t>Debt Service</t>
  </si>
  <si>
    <t>Cash Flow - after debt service</t>
  </si>
  <si>
    <t>***Disclaimer:  We have provided you with this “Financial Worksheet” solely for the purpose of helping you organize your evaluation of the business.  We have not provided you with any data to include in the Worksheet, and it is up to you to supply all data.  You are responsible for changing or adding revenue and expense items to the Worksheet as appropriate to your situation, and you should not rely on the template as an outline of the only costs you will or may incur.  We do not, and will not, express an opinion on the correctness of your completed Worksheet.  We are not responsible for the accuracy of the information contained in this Worksheet.  You should ask your own accountant, lawyer, banker, financial planner,or other professional advisor to review your completed Worksheet before using it for any business purpose.</t>
  </si>
  <si>
    <t>***Disclaimer:  We have provided you with this “Financial Worksheet” solely for the purpose of helping you organize your evaluation of the  business.  We have not provided you with any data to include in the Worksheet, and it is up to you to supply all data.  You are responsible for changing or adding revenue and expense items to the Worksheet as appropriate to your situation, and you should not rely on the template as an outline of the only costs you will or may incur.  We do not, and will not, express an opinion on the correctness of your completed Worksheet.  We are not responsible for the accuracy of the information contained in this Worksheet.  You should ask your own accountant, lawyer, banker, financial planner, or other professional advisor to review your completed Worksheet before using it for any business purpose.</t>
  </si>
  <si>
    <t>Scooter's Coffee</t>
  </si>
  <si>
    <t>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</si>
</sst>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mm/dd/yy;@"/>
  </numFmts>
  <fonts count="10" x14ac:knownFonts="1">
    <font>
      <sz val="9"/>
      <color theme="1"/>
      <name val="Calibri"/>
      <family val="2"/>
    </font>
    <font>
      <sz val="9"/>
      <color theme="1"/>
      <name val="Calibri"/>
      <family val="2"/>
    </font>
    <font>
      <sz val="11"/>
      <color theme="1"/>
      <name val="Calibri"/>
      <family val="2"/>
    </font>
    <font>
      <b/>
      <sz val="11"/>
      <color theme="1"/>
      <name val="Calibri"/>
      <family val="2"/>
    </font>
    <font>
      <sz val="11"/>
      <name val="Calibri"/>
      <family val="2"/>
    </font>
    <font>
      <b/>
      <i/>
      <sz val="11"/>
      <name val="Calibri"/>
      <family val="2"/>
      <scheme val="minor"/>
    </font>
    <font>
      <b/>
      <sz val="11"/>
      <name val="Calibri"/>
      <family val="2"/>
      <scheme val="minor"/>
    </font>
    <font>
      <b/>
      <sz val="11"/>
      <name val="Calibri"/>
      <family val="2"/>
    </font>
    <font>
      <u/>
      <sz val="9"/>
      <color theme="10"/>
      <name val="Calibri"/>
      <family val="2"/>
    </font>
    <font>
      <u/>
      <sz val="9"/>
      <color theme="11"/>
      <name val="Calibri"/>
      <family val="2"/>
    </font>
  </fonts>
  <fills count="5">
    <fill>
      <patternFill patternType="none"/>
    </fill>
    <fill>
      <patternFill patternType="gray125"/>
    </fill>
    <fill>
      <patternFill patternType="solid">
        <fgColor theme="8" tint="0.79998168889431442"/>
        <bgColor indexed="64"/>
      </patternFill>
    </fill>
    <fill>
      <patternFill patternType="lightUp">
        <bgColor auto="1"/>
      </patternFill>
    </fill>
    <fill>
      <patternFill patternType="solid">
        <fgColor theme="2"/>
        <bgColor indexed="64"/>
      </patternFill>
    </fill>
  </fills>
  <borders count="38">
    <border>
      <left/>
      <right/>
      <top/>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bottom style="double">
        <color auto="1"/>
      </bottom>
      <diagonal/>
    </border>
    <border>
      <left style="thin">
        <color auto="1"/>
      </left>
      <right style="thin">
        <color auto="1"/>
      </right>
      <top/>
      <bottom style="double">
        <color auto="1"/>
      </bottom>
      <diagonal/>
    </border>
    <border>
      <left/>
      <right/>
      <top style="medium">
        <color auto="1"/>
      </top>
      <bottom style="thin">
        <color auto="1"/>
      </bottom>
      <diagonal/>
    </border>
    <border>
      <left style="thin">
        <color auto="1"/>
      </left>
      <right style="medium">
        <color auto="1"/>
      </right>
      <top/>
      <bottom style="double">
        <color auto="1"/>
      </bottom>
      <diagonal/>
    </border>
  </borders>
  <cellStyleXfs count="25">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6">
    <xf numFmtId="0" fontId="0" fillId="0" borderId="0" xfId="0"/>
    <xf numFmtId="164" fontId="2" fillId="2" borderId="4" xfId="1" applyNumberFormat="1" applyFont="1" applyFill="1" applyBorder="1" applyProtection="1">
      <protection locked="0"/>
    </xf>
    <xf numFmtId="10" fontId="2" fillId="2" borderId="4" xfId="2" applyNumberFormat="1" applyFont="1" applyFill="1" applyBorder="1" applyProtection="1">
      <protection locked="0"/>
    </xf>
    <xf numFmtId="10" fontId="2" fillId="2" borderId="4" xfId="0" applyNumberFormat="1" applyFont="1" applyFill="1" applyBorder="1" applyProtection="1">
      <protection locked="0"/>
    </xf>
    <xf numFmtId="43" fontId="2" fillId="2" borderId="5" xfId="1" applyFont="1" applyFill="1" applyBorder="1" applyProtection="1">
      <protection locked="0"/>
    </xf>
    <xf numFmtId="0" fontId="3" fillId="0" borderId="3" xfId="0" applyFont="1" applyBorder="1" applyAlignment="1">
      <alignment horizontal="left"/>
    </xf>
    <xf numFmtId="0" fontId="2" fillId="0" borderId="0" xfId="0" applyFont="1"/>
    <xf numFmtId="0" fontId="3" fillId="0" borderId="0" xfId="0" applyFont="1"/>
    <xf numFmtId="164" fontId="3" fillId="0" borderId="3" xfId="1" applyNumberFormat="1" applyFont="1" applyBorder="1" applyProtection="1"/>
    <xf numFmtId="164" fontId="3" fillId="0" borderId="3" xfId="0" applyNumberFormat="1" applyFont="1" applyBorder="1"/>
    <xf numFmtId="164" fontId="2" fillId="0" borderId="4" xfId="0" applyNumberFormat="1" applyFont="1" applyBorder="1"/>
    <xf numFmtId="0" fontId="4" fillId="0" borderId="0" xfId="0" applyFont="1"/>
    <xf numFmtId="0" fontId="5" fillId="0" borderId="0" xfId="0" applyFont="1"/>
    <xf numFmtId="0" fontId="6" fillId="0" borderId="0" xfId="0" applyFont="1"/>
    <xf numFmtId="3" fontId="4" fillId="0" borderId="0" xfId="0" applyNumberFormat="1" applyFont="1"/>
    <xf numFmtId="3" fontId="4" fillId="0" borderId="1" xfId="0" applyNumberFormat="1" applyFont="1" applyBorder="1"/>
    <xf numFmtId="3" fontId="4" fillId="0" borderId="2" xfId="0" applyNumberFormat="1" applyFont="1" applyBorder="1"/>
    <xf numFmtId="0" fontId="2" fillId="0" borderId="0" xfId="0" applyFont="1" applyAlignment="1">
      <alignment vertical="top" wrapText="1"/>
    </xf>
    <xf numFmtId="3" fontId="4" fillId="0" borderId="0" xfId="0" applyNumberFormat="1" applyFont="1" applyProtection="1">
      <protection locked="0"/>
    </xf>
    <xf numFmtId="0" fontId="3" fillId="0" borderId="3" xfId="0" applyFont="1" applyBorder="1" applyAlignment="1">
      <alignment horizontal="center"/>
    </xf>
    <xf numFmtId="0" fontId="3" fillId="0" borderId="7" xfId="0" applyFont="1" applyBorder="1"/>
    <xf numFmtId="0" fontId="3" fillId="0" borderId="8" xfId="0" applyFont="1" applyBorder="1" applyAlignment="1">
      <alignment horizontal="center"/>
    </xf>
    <xf numFmtId="0" fontId="3" fillId="0" borderId="9" xfId="0" applyFont="1" applyBorder="1" applyAlignment="1">
      <alignment horizontal="center"/>
    </xf>
    <xf numFmtId="0" fontId="2" fillId="0" borderId="10" xfId="0" applyFont="1" applyBorder="1" applyAlignment="1">
      <alignment horizontal="left" indent="1"/>
    </xf>
    <xf numFmtId="164" fontId="2" fillId="2" borderId="11" xfId="1" applyNumberFormat="1" applyFont="1" applyFill="1" applyBorder="1" applyProtection="1">
      <protection locked="0"/>
    </xf>
    <xf numFmtId="0" fontId="3" fillId="0" borderId="12" xfId="0" applyFont="1" applyBorder="1"/>
    <xf numFmtId="164" fontId="3" fillId="0" borderId="13" xfId="1" applyNumberFormat="1" applyFont="1" applyBorder="1" applyProtection="1"/>
    <xf numFmtId="0" fontId="2" fillId="0" borderId="14" xfId="0" applyFont="1" applyBorder="1"/>
    <xf numFmtId="0" fontId="2" fillId="0" borderId="15" xfId="0" applyFont="1" applyBorder="1"/>
    <xf numFmtId="0" fontId="3" fillId="0" borderId="16" xfId="0" applyFont="1" applyBorder="1"/>
    <xf numFmtId="164" fontId="3" fillId="0" borderId="13" xfId="0" applyNumberFormat="1" applyFont="1" applyBorder="1"/>
    <xf numFmtId="0" fontId="2" fillId="0" borderId="17" xfId="0" applyFont="1" applyBorder="1" applyAlignment="1">
      <alignment horizontal="left" indent="1"/>
    </xf>
    <xf numFmtId="0" fontId="2" fillId="0" borderId="18" xfId="0" applyFont="1" applyBorder="1" applyAlignment="1">
      <alignment horizontal="left" indent="1"/>
    </xf>
    <xf numFmtId="0" fontId="3" fillId="0" borderId="13" xfId="0" applyFont="1" applyBorder="1" applyAlignment="1">
      <alignment horizontal="center"/>
    </xf>
    <xf numFmtId="0" fontId="2" fillId="0" borderId="14" xfId="0" applyFont="1" applyBorder="1" applyAlignment="1">
      <alignment horizontal="left" indent="1"/>
    </xf>
    <xf numFmtId="10" fontId="2" fillId="2" borderId="11" xfId="0" applyNumberFormat="1" applyFont="1" applyFill="1" applyBorder="1" applyProtection="1">
      <protection locked="0"/>
    </xf>
    <xf numFmtId="0" fontId="3" fillId="0" borderId="20" xfId="0" applyFont="1" applyBorder="1"/>
    <xf numFmtId="164" fontId="3" fillId="0" borderId="21" xfId="0" applyNumberFormat="1" applyFont="1" applyBorder="1"/>
    <xf numFmtId="164" fontId="3" fillId="0" borderId="22" xfId="0" applyNumberFormat="1" applyFont="1" applyBorder="1"/>
    <xf numFmtId="164" fontId="2" fillId="2" borderId="6" xfId="1" applyNumberFormat="1" applyFont="1" applyFill="1" applyBorder="1" applyProtection="1">
      <protection locked="0"/>
    </xf>
    <xf numFmtId="164" fontId="2" fillId="2" borderId="5" xfId="1" applyNumberFormat="1" applyFont="1" applyFill="1" applyBorder="1" applyProtection="1">
      <protection locked="0"/>
    </xf>
    <xf numFmtId="164" fontId="2" fillId="0" borderId="6" xfId="0" applyNumberFormat="1" applyFont="1" applyBorder="1"/>
    <xf numFmtId="164" fontId="2" fillId="0" borderId="5" xfId="0" applyNumberFormat="1" applyFont="1" applyBorder="1"/>
    <xf numFmtId="164" fontId="2" fillId="2" borderId="23" xfId="1" applyNumberFormat="1" applyFont="1" applyFill="1" applyBorder="1" applyProtection="1">
      <protection locked="0"/>
    </xf>
    <xf numFmtId="164" fontId="2" fillId="2" borderId="19" xfId="1" applyNumberFormat="1" applyFont="1" applyFill="1" applyBorder="1" applyProtection="1">
      <protection locked="0"/>
    </xf>
    <xf numFmtId="164" fontId="2" fillId="0" borderId="23" xfId="0" applyNumberFormat="1" applyFont="1" applyBorder="1"/>
    <xf numFmtId="164" fontId="2" fillId="0" borderId="19" xfId="0" applyNumberFormat="1" applyFont="1" applyBorder="1"/>
    <xf numFmtId="10" fontId="2" fillId="3" borderId="13" xfId="2" applyNumberFormat="1" applyFont="1" applyFill="1" applyBorder="1" applyProtection="1">
      <protection locked="0"/>
    </xf>
    <xf numFmtId="164" fontId="2" fillId="0" borderId="13" xfId="0" applyNumberFormat="1" applyFont="1" applyBorder="1"/>
    <xf numFmtId="10" fontId="2" fillId="3" borderId="11" xfId="2" applyNumberFormat="1" applyFont="1" applyFill="1" applyBorder="1" applyProtection="1">
      <protection locked="0"/>
    </xf>
    <xf numFmtId="0" fontId="2" fillId="0" borderId="26" xfId="0" applyFont="1" applyBorder="1" applyAlignment="1">
      <alignment horizontal="left" indent="1"/>
    </xf>
    <xf numFmtId="10" fontId="2" fillId="0" borderId="11" xfId="0" applyNumberFormat="1" applyFont="1" applyBorder="1"/>
    <xf numFmtId="0" fontId="2" fillId="0" borderId="27" xfId="0" applyFont="1" applyBorder="1" applyAlignment="1">
      <alignment horizontal="left" indent="1"/>
    </xf>
    <xf numFmtId="10" fontId="2" fillId="0" borderId="28" xfId="0" applyNumberFormat="1" applyFont="1" applyBorder="1"/>
    <xf numFmtId="0" fontId="7" fillId="0" borderId="0" xfId="0" applyFont="1"/>
    <xf numFmtId="0" fontId="3" fillId="0" borderId="32" xfId="0" applyFont="1" applyBorder="1" applyAlignment="1">
      <alignment vertical="top" wrapText="1"/>
    </xf>
    <xf numFmtId="0" fontId="7" fillId="0" borderId="32" xfId="0" applyFont="1" applyBorder="1" applyAlignment="1">
      <alignment wrapText="1"/>
    </xf>
    <xf numFmtId="0" fontId="4" fillId="0" borderId="14" xfId="0" applyFont="1" applyBorder="1"/>
    <xf numFmtId="3" fontId="4" fillId="0" borderId="4" xfId="0" applyNumberFormat="1" applyFont="1" applyBorder="1" applyProtection="1">
      <protection locked="0"/>
    </xf>
    <xf numFmtId="3" fontId="4" fillId="0" borderId="5" xfId="0" applyNumberFormat="1" applyFont="1" applyBorder="1"/>
    <xf numFmtId="3" fontId="4" fillId="0" borderId="4" xfId="0" applyNumberFormat="1" applyFont="1" applyBorder="1"/>
    <xf numFmtId="3" fontId="4" fillId="0" borderId="35" xfId="0" applyNumberFormat="1" applyFont="1" applyBorder="1"/>
    <xf numFmtId="0" fontId="4" fillId="0" borderId="24" xfId="0" applyFont="1" applyBorder="1"/>
    <xf numFmtId="165" fontId="7" fillId="0" borderId="8" xfId="0" applyNumberFormat="1" applyFont="1" applyBorder="1" applyAlignment="1">
      <alignment horizontal="center" vertical="center"/>
    </xf>
    <xf numFmtId="165" fontId="7" fillId="0" borderId="36" xfId="0" applyNumberFormat="1" applyFont="1" applyBorder="1" applyAlignment="1">
      <alignment horizontal="center" vertical="center"/>
    </xf>
    <xf numFmtId="0" fontId="7" fillId="0" borderId="25" xfId="0" applyFont="1" applyBorder="1" applyAlignment="1">
      <alignment horizontal="center"/>
    </xf>
    <xf numFmtId="3" fontId="7" fillId="0" borderId="15" xfId="0" applyNumberFormat="1" applyFont="1" applyBorder="1" applyProtection="1">
      <protection locked="0"/>
    </xf>
    <xf numFmtId="3" fontId="7" fillId="0" borderId="33" xfId="0" applyNumberFormat="1" applyFont="1" applyBorder="1"/>
    <xf numFmtId="3" fontId="7" fillId="0" borderId="15" xfId="0" applyNumberFormat="1" applyFont="1" applyBorder="1"/>
    <xf numFmtId="3" fontId="7" fillId="0" borderId="34" xfId="0" applyNumberFormat="1" applyFont="1" applyBorder="1"/>
    <xf numFmtId="3" fontId="7" fillId="0" borderId="11" xfId="0" applyNumberFormat="1" applyFont="1" applyBorder="1" applyProtection="1">
      <protection locked="0"/>
    </xf>
    <xf numFmtId="3" fontId="7" fillId="0" borderId="19" xfId="0" applyNumberFormat="1" applyFont="1" applyBorder="1"/>
    <xf numFmtId="3" fontId="7" fillId="0" borderId="11" xfId="0" applyNumberFormat="1" applyFont="1" applyBorder="1"/>
    <xf numFmtId="3" fontId="7" fillId="0" borderId="37" xfId="0" applyNumberFormat="1" applyFont="1" applyBorder="1"/>
    <xf numFmtId="0" fontId="7" fillId="0" borderId="9" xfId="0" applyFont="1" applyBorder="1" applyAlignment="1">
      <alignment horizontal="center"/>
    </xf>
    <xf numFmtId="0" fontId="4" fillId="4" borderId="14" xfId="0" applyFont="1" applyFill="1" applyBorder="1"/>
    <xf numFmtId="0" fontId="7" fillId="4" borderId="4" xfId="0" applyFont="1" applyFill="1" applyBorder="1" applyAlignment="1">
      <alignment horizontal="center" vertical="center"/>
    </xf>
    <xf numFmtId="0" fontId="7" fillId="4" borderId="0" xfId="0" applyFont="1" applyFill="1" applyAlignment="1">
      <alignment horizontal="center" vertical="center"/>
    </xf>
    <xf numFmtId="0" fontId="7" fillId="4" borderId="11" xfId="0" applyFont="1" applyFill="1" applyBorder="1"/>
    <xf numFmtId="3" fontId="4" fillId="4" borderId="4" xfId="0" applyNumberFormat="1" applyFont="1" applyFill="1" applyBorder="1"/>
    <xf numFmtId="3" fontId="4" fillId="4" borderId="0" xfId="0" applyNumberFormat="1" applyFont="1" applyFill="1"/>
    <xf numFmtId="3" fontId="7" fillId="4" borderId="11" xfId="0" applyNumberFormat="1" applyFont="1" applyFill="1" applyBorder="1"/>
    <xf numFmtId="0" fontId="4" fillId="4" borderId="4" xfId="0" applyFont="1" applyFill="1" applyBorder="1"/>
    <xf numFmtId="0" fontId="4" fillId="4" borderId="0" xfId="0" applyFont="1" applyFill="1"/>
    <xf numFmtId="0" fontId="7" fillId="4" borderId="15" xfId="0" applyFont="1" applyFill="1" applyBorder="1"/>
    <xf numFmtId="3" fontId="7" fillId="4" borderId="15" xfId="0" applyNumberFormat="1" applyFont="1" applyFill="1" applyBorder="1"/>
    <xf numFmtId="10" fontId="2" fillId="2" borderId="11" xfId="2" applyNumberFormat="1" applyFont="1" applyFill="1" applyBorder="1" applyProtection="1">
      <protection locked="0"/>
    </xf>
    <xf numFmtId="0" fontId="0" fillId="0" borderId="14" xfId="0" quotePrefix="1" applyBorder="1" applyAlignment="1">
      <alignment horizontal="left" vertical="top" wrapText="1"/>
    </xf>
    <xf numFmtId="0" fontId="2" fillId="2" borderId="29"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31" xfId="0" applyFont="1" applyFill="1" applyBorder="1" applyAlignment="1" applyProtection="1">
      <alignment horizontal="left"/>
      <protection locked="0"/>
    </xf>
    <xf numFmtId="14" fontId="2" fillId="2" borderId="29" xfId="0" applyNumberFormat="1" applyFont="1" applyFill="1" applyBorder="1" applyAlignment="1" applyProtection="1">
      <alignment horizontal="left"/>
      <protection locked="0"/>
    </xf>
    <xf numFmtId="14" fontId="2" fillId="2" borderId="30" xfId="0" applyNumberFormat="1" applyFont="1" applyFill="1" applyBorder="1" applyAlignment="1" applyProtection="1">
      <alignment horizontal="left"/>
      <protection locked="0"/>
    </xf>
    <xf numFmtId="14" fontId="2" fillId="2" borderId="31" xfId="0" applyNumberFormat="1" applyFont="1" applyFill="1" applyBorder="1" applyAlignment="1" applyProtection="1">
      <alignment horizontal="left"/>
      <protection locked="0"/>
    </xf>
    <xf numFmtId="0" fontId="3" fillId="0" borderId="24" xfId="0" applyFont="1" applyBorder="1" applyAlignment="1"/>
    <xf numFmtId="0" fontId="3" fillId="0" borderId="25" xfId="0" applyFont="1" applyBorder="1" applyAlignment="1"/>
  </cellXfs>
  <cellStyles count="25">
    <cellStyle name="Comma" xfId="1" builtinId="3"/>
    <cellStyle name="Followed Hyperlink" xfId="4" builtinId="9" hidden="1"/>
    <cellStyle name="Followed Hyperlink" xfId="20" builtinId="9" hidden="1"/>
    <cellStyle name="Followed Hyperlink" xfId="22" builtinId="9" hidden="1"/>
    <cellStyle name="Followed Hyperlink" xfId="8" builtinId="9" hidden="1"/>
    <cellStyle name="Followed Hyperlink" xfId="10" builtinId="9" hidden="1"/>
    <cellStyle name="Followed Hyperlink" xfId="6" builtinId="9" hidden="1"/>
    <cellStyle name="Followed Hyperlink" xfId="16" builtinId="9" hidden="1"/>
    <cellStyle name="Followed Hyperlink" xfId="14" builtinId="9" hidden="1"/>
    <cellStyle name="Followed Hyperlink" xfId="18" builtinId="9" hidden="1"/>
    <cellStyle name="Followed Hyperlink" xfId="12" builtinId="9" hidden="1"/>
    <cellStyle name="Followed Hyperlink" xfId="24" builtinId="9" hidden="1"/>
    <cellStyle name="Hyperlink" xfId="15" builtinId="8" hidden="1"/>
    <cellStyle name="Hyperlink" xfId="5" builtinId="8" hidden="1"/>
    <cellStyle name="Hyperlink" xfId="7" builtinId="8" hidden="1"/>
    <cellStyle name="Hyperlink" xfId="3" builtinId="8" hidden="1"/>
    <cellStyle name="Hyperlink" xfId="23" builtinId="8" hidden="1"/>
    <cellStyle name="Hyperlink" xfId="9" builtinId="8" hidden="1"/>
    <cellStyle name="Hyperlink" xfId="11" builtinId="8" hidden="1"/>
    <cellStyle name="Hyperlink" xfId="13" builtinId="8" hidden="1"/>
    <cellStyle name="Hyperlink" xfId="19" builtinId="8" hidden="1"/>
    <cellStyle name="Hyperlink" xfId="21" builtinId="8" hidden="1"/>
    <cellStyle name="Hyperlink" xfId="17" builtinId="8" hidden="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showGridLines="0" tabSelected="1" workbookViewId="0">
      <selection activeCell="H18" sqref="H18"/>
    </sheetView>
  </sheetViews>
  <sheetFormatPr defaultColWidth="9" defaultRowHeight="15" x14ac:dyDescent="0.25"/>
  <cols>
    <col min="1" max="1" width="60.83203125" style="6" customWidth="1"/>
    <col min="2" max="2" width="20" style="6" customWidth="1"/>
    <col min="3" max="4" width="15.83203125" style="6" customWidth="1"/>
    <col min="5" max="5" width="19.1640625" style="6" customWidth="1"/>
    <col min="6" max="13" width="9.5" style="6" customWidth="1"/>
    <col min="14" max="16384" width="9" style="6"/>
  </cols>
  <sheetData>
    <row r="1" spans="1:5" x14ac:dyDescent="0.25">
      <c r="A1" s="5" t="s">
        <v>0</v>
      </c>
      <c r="B1" s="88" t="s">
        <v>58</v>
      </c>
      <c r="C1" s="89"/>
      <c r="D1" s="90"/>
      <c r="E1" s="13"/>
    </row>
    <row r="2" spans="1:5" hidden="1" x14ac:dyDescent="0.25">
      <c r="A2" s="5" t="s">
        <v>1</v>
      </c>
      <c r="B2" s="91"/>
      <c r="C2" s="92"/>
      <c r="D2" s="93"/>
    </row>
    <row r="4" spans="1:5" s="7" customFormat="1" ht="15.75" thickBot="1" x14ac:dyDescent="0.3">
      <c r="A4" s="7" t="s">
        <v>2</v>
      </c>
    </row>
    <row r="5" spans="1:5" x14ac:dyDescent="0.25">
      <c r="A5" s="20" t="s">
        <v>3</v>
      </c>
      <c r="B5" s="21" t="s">
        <v>59</v>
      </c>
      <c r="C5" s="21" t="s">
        <v>4</v>
      </c>
      <c r="D5" s="22" t="s">
        <v>5</v>
      </c>
    </row>
    <row r="6" spans="1:5" x14ac:dyDescent="0.25">
      <c r="A6" s="23" t="s">
        <v>6</v>
      </c>
      <c r="B6" s="1">
        <v>0</v>
      </c>
      <c r="C6" s="1">
        <v>0</v>
      </c>
      <c r="D6" s="24">
        <f>SUM(B6:C6)</f>
        <v>0</v>
      </c>
    </row>
    <row r="7" spans="1:5" x14ac:dyDescent="0.25">
      <c r="A7" s="23" t="s">
        <v>7</v>
      </c>
      <c r="B7" s="1">
        <v>0</v>
      </c>
      <c r="C7" s="1">
        <v>0</v>
      </c>
      <c r="D7" s="24">
        <f>SUM(B7:C7)</f>
        <v>0</v>
      </c>
    </row>
    <row r="8" spans="1:5" x14ac:dyDescent="0.25">
      <c r="A8" s="23" t="s">
        <v>8</v>
      </c>
      <c r="B8" s="1">
        <v>400000</v>
      </c>
      <c r="C8" s="1">
        <v>0</v>
      </c>
      <c r="D8" s="24">
        <f>SUM(B8:C8)</f>
        <v>400000</v>
      </c>
    </row>
    <row r="9" spans="1:5" x14ac:dyDescent="0.25">
      <c r="A9" s="23" t="s">
        <v>9</v>
      </c>
      <c r="B9" s="1">
        <v>25000</v>
      </c>
      <c r="C9" s="1">
        <v>0</v>
      </c>
      <c r="D9" s="24">
        <f>SUM(B9:C9)</f>
        <v>25000</v>
      </c>
    </row>
    <row r="10" spans="1:5" x14ac:dyDescent="0.25">
      <c r="A10" s="23" t="s">
        <v>10</v>
      </c>
      <c r="B10" s="1">
        <v>153000</v>
      </c>
      <c r="C10" s="1">
        <v>0</v>
      </c>
      <c r="D10" s="24">
        <f t="shared" ref="D10:D15" si="0">SUM(B10:C10)</f>
        <v>153000</v>
      </c>
    </row>
    <row r="11" spans="1:5" x14ac:dyDescent="0.25">
      <c r="A11" s="23" t="s">
        <v>11</v>
      </c>
      <c r="B11" s="1">
        <v>30000</v>
      </c>
      <c r="C11" s="1">
        <v>0</v>
      </c>
      <c r="D11" s="24">
        <f t="shared" si="0"/>
        <v>30000</v>
      </c>
    </row>
    <row r="12" spans="1:5" x14ac:dyDescent="0.25">
      <c r="A12" s="23" t="s">
        <v>12</v>
      </c>
      <c r="B12" s="1">
        <v>9000</v>
      </c>
      <c r="C12" s="1">
        <v>0</v>
      </c>
      <c r="D12" s="24">
        <f t="shared" si="0"/>
        <v>9000</v>
      </c>
    </row>
    <row r="13" spans="1:5" x14ac:dyDescent="0.25">
      <c r="A13" s="23" t="s">
        <v>13</v>
      </c>
      <c r="B13" s="1">
        <v>6000</v>
      </c>
      <c r="C13" s="1">
        <v>0</v>
      </c>
      <c r="D13" s="24">
        <f t="shared" si="0"/>
        <v>6000</v>
      </c>
    </row>
    <row r="14" spans="1:5" x14ac:dyDescent="0.25">
      <c r="A14" s="23" t="s">
        <v>14</v>
      </c>
      <c r="B14" s="1">
        <v>6000</v>
      </c>
      <c r="C14" s="1">
        <v>0</v>
      </c>
      <c r="D14" s="24">
        <f t="shared" si="0"/>
        <v>6000</v>
      </c>
    </row>
    <row r="15" spans="1:5" x14ac:dyDescent="0.25">
      <c r="A15" s="23" t="s">
        <v>15</v>
      </c>
      <c r="B15" s="1">
        <v>16000</v>
      </c>
      <c r="C15" s="1">
        <v>0</v>
      </c>
      <c r="D15" s="24">
        <f t="shared" si="0"/>
        <v>16000</v>
      </c>
    </row>
    <row r="16" spans="1:5" x14ac:dyDescent="0.25">
      <c r="A16" s="23" t="s">
        <v>16</v>
      </c>
      <c r="B16" s="1">
        <v>20000</v>
      </c>
      <c r="C16" s="1">
        <v>0</v>
      </c>
      <c r="D16" s="24">
        <f t="shared" ref="D16" si="1">SUM(B16:C16)</f>
        <v>20000</v>
      </c>
    </row>
    <row r="17" spans="1:5" x14ac:dyDescent="0.25">
      <c r="A17" s="25" t="s">
        <v>5</v>
      </c>
      <c r="B17" s="8">
        <f>SUM(B6:B16)</f>
        <v>665000</v>
      </c>
      <c r="C17" s="8">
        <f>SUM(C6:C16)</f>
        <v>0</v>
      </c>
      <c r="D17" s="26">
        <f>SUM(B17:C17)</f>
        <v>665000</v>
      </c>
    </row>
    <row r="18" spans="1:5" ht="15.75" thickBot="1" x14ac:dyDescent="0.3">
      <c r="A18" s="27"/>
      <c r="D18" s="28"/>
    </row>
    <row r="19" spans="1:5" s="7" customFormat="1" x14ac:dyDescent="0.25">
      <c r="A19" s="29" t="s">
        <v>17</v>
      </c>
      <c r="B19" s="21" t="s">
        <v>59</v>
      </c>
      <c r="C19" s="19" t="s">
        <v>4</v>
      </c>
      <c r="D19" s="33" t="s">
        <v>5</v>
      </c>
      <c r="E19" s="87"/>
    </row>
    <row r="20" spans="1:5" ht="15" customHeight="1" x14ac:dyDescent="0.25">
      <c r="A20" s="23" t="s">
        <v>18</v>
      </c>
      <c r="B20" s="39">
        <v>40000</v>
      </c>
      <c r="C20" s="39">
        <v>0</v>
      </c>
      <c r="D20" s="43">
        <f t="shared" ref="D20:D21" si="2">SUM(B20:C20)</f>
        <v>40000</v>
      </c>
      <c r="E20" s="87"/>
    </row>
    <row r="21" spans="1:5" x14ac:dyDescent="0.25">
      <c r="A21" s="23" t="s">
        <v>19</v>
      </c>
      <c r="B21" s="40">
        <v>10000</v>
      </c>
      <c r="C21" s="40">
        <v>0</v>
      </c>
      <c r="D21" s="44">
        <f t="shared" si="2"/>
        <v>10000</v>
      </c>
      <c r="E21" s="87"/>
    </row>
    <row r="22" spans="1:5" x14ac:dyDescent="0.25">
      <c r="A22" s="25" t="s">
        <v>5</v>
      </c>
      <c r="B22" s="9">
        <f>SUM(B20:B21)</f>
        <v>50000</v>
      </c>
      <c r="C22" s="9">
        <f>SUM(C20:C21)</f>
        <v>0</v>
      </c>
      <c r="D22" s="30">
        <f t="shared" ref="D22" si="3">SUM(B22:C22)</f>
        <v>50000</v>
      </c>
      <c r="E22" s="87"/>
    </row>
    <row r="23" spans="1:5" ht="15.75" thickBot="1" x14ac:dyDescent="0.3">
      <c r="A23" s="27"/>
      <c r="D23" s="28"/>
    </row>
    <row r="24" spans="1:5" x14ac:dyDescent="0.25">
      <c r="A24" s="25" t="s">
        <v>20</v>
      </c>
      <c r="B24" s="21" t="s">
        <v>59</v>
      </c>
      <c r="C24" s="19" t="s">
        <v>4</v>
      </c>
      <c r="D24" s="33" t="s">
        <v>5</v>
      </c>
    </row>
    <row r="25" spans="1:5" x14ac:dyDescent="0.25">
      <c r="A25" s="31" t="s">
        <v>3</v>
      </c>
      <c r="B25" s="41">
        <v>700000</v>
      </c>
      <c r="C25" s="41">
        <f>C17</f>
        <v>0</v>
      </c>
      <c r="D25" s="45">
        <f t="shared" ref="D25:D27" si="4">SUM(B25:C25)</f>
        <v>700000</v>
      </c>
    </row>
    <row r="26" spans="1:5" x14ac:dyDescent="0.25">
      <c r="A26" s="32" t="s">
        <v>17</v>
      </c>
      <c r="B26" s="42">
        <v>70000</v>
      </c>
      <c r="C26" s="42">
        <f>C22</f>
        <v>0</v>
      </c>
      <c r="D26" s="46">
        <f t="shared" si="4"/>
        <v>70000</v>
      </c>
    </row>
    <row r="27" spans="1:5" x14ac:dyDescent="0.25">
      <c r="A27" s="25" t="s">
        <v>21</v>
      </c>
      <c r="B27" s="9">
        <f>SUM(B25:B26)</f>
        <v>770000</v>
      </c>
      <c r="C27" s="9">
        <f>SUM(C25:C26)</f>
        <v>0</v>
      </c>
      <c r="D27" s="30">
        <f t="shared" si="4"/>
        <v>770000</v>
      </c>
    </row>
    <row r="28" spans="1:5" ht="15.75" thickBot="1" x14ac:dyDescent="0.3">
      <c r="A28" s="27"/>
      <c r="D28" s="28"/>
    </row>
    <row r="29" spans="1:5" x14ac:dyDescent="0.25">
      <c r="A29" s="29" t="s">
        <v>22</v>
      </c>
      <c r="B29" s="21" t="s">
        <v>59</v>
      </c>
      <c r="C29" s="19" t="s">
        <v>4</v>
      </c>
      <c r="D29" s="33" t="s">
        <v>5</v>
      </c>
    </row>
    <row r="30" spans="1:5" x14ac:dyDescent="0.25">
      <c r="A30" s="31" t="s">
        <v>23</v>
      </c>
      <c r="B30" s="41">
        <v>770000</v>
      </c>
      <c r="C30" s="41">
        <f>C27</f>
        <v>0</v>
      </c>
      <c r="D30" s="45">
        <f>SUM(B30:C30)</f>
        <v>770000</v>
      </c>
    </row>
    <row r="31" spans="1:5" x14ac:dyDescent="0.25">
      <c r="A31" s="34" t="s">
        <v>24</v>
      </c>
      <c r="B31" s="2">
        <v>0.1</v>
      </c>
      <c r="C31" s="2">
        <v>0</v>
      </c>
      <c r="D31" s="47"/>
    </row>
    <row r="32" spans="1:5" x14ac:dyDescent="0.25">
      <c r="A32" s="34" t="s">
        <v>25</v>
      </c>
      <c r="B32" s="10">
        <f>B30*(1-B31)</f>
        <v>693000</v>
      </c>
      <c r="C32" s="10">
        <f>C30*(1-C31)</f>
        <v>0</v>
      </c>
      <c r="D32" s="48">
        <f>SUM(B32:C32)</f>
        <v>693000</v>
      </c>
    </row>
    <row r="33" spans="1:4" x14ac:dyDescent="0.25">
      <c r="A33" s="34" t="s">
        <v>26</v>
      </c>
      <c r="B33" s="3">
        <v>4.7500000000000001E-2</v>
      </c>
      <c r="C33" s="3">
        <v>0</v>
      </c>
      <c r="D33" s="49"/>
    </row>
    <row r="34" spans="1:4" x14ac:dyDescent="0.25">
      <c r="A34" s="32" t="s">
        <v>27</v>
      </c>
      <c r="B34" s="4">
        <v>10</v>
      </c>
      <c r="C34" s="4">
        <v>0</v>
      </c>
      <c r="D34" s="49"/>
    </row>
    <row r="35" spans="1:4" ht="15.75" thickBot="1" x14ac:dyDescent="0.3">
      <c r="A35" s="36" t="s">
        <v>28</v>
      </c>
      <c r="B35" s="37">
        <f>IF(ISERROR(-PMT(B33/12,B34*12,B32)),0,-PMT(B33/12,B34*12,B32))</f>
        <v>7265.9486160119895</v>
      </c>
      <c r="C35" s="37">
        <f>IF(ISERROR(-PMT(C33/12,C34*12,C32)),0,-PMT(C33/12,C34*12,C32))</f>
        <v>0</v>
      </c>
      <c r="D35" s="38">
        <f>SUM(B35:C35)</f>
        <v>7265.9486160119895</v>
      </c>
    </row>
    <row r="36" spans="1:4" ht="15.75" thickBot="1" x14ac:dyDescent="0.3"/>
    <row r="37" spans="1:4" x14ac:dyDescent="0.25">
      <c r="A37" s="94" t="s">
        <v>29</v>
      </c>
      <c r="B37" s="95"/>
    </row>
    <row r="38" spans="1:4" x14ac:dyDescent="0.25">
      <c r="A38" s="50" t="s">
        <v>30</v>
      </c>
      <c r="B38" s="35">
        <v>0.3</v>
      </c>
    </row>
    <row r="39" spans="1:4" x14ac:dyDescent="0.25">
      <c r="A39" s="23" t="s">
        <v>31</v>
      </c>
      <c r="B39" s="35">
        <v>0.25</v>
      </c>
    </row>
    <row r="40" spans="1:4" x14ac:dyDescent="0.25">
      <c r="A40" s="23" t="s">
        <v>32</v>
      </c>
      <c r="B40" s="24">
        <v>6000</v>
      </c>
    </row>
    <row r="41" spans="1:4" x14ac:dyDescent="0.25">
      <c r="A41" s="23" t="s">
        <v>33</v>
      </c>
      <c r="B41" s="86">
        <v>7.1000000000000004E-3</v>
      </c>
    </row>
    <row r="42" spans="1:4" x14ac:dyDescent="0.25">
      <c r="A42" s="23" t="s">
        <v>34</v>
      </c>
      <c r="B42" s="35">
        <v>2.5999999999999999E-2</v>
      </c>
    </row>
    <row r="43" spans="1:4" x14ac:dyDescent="0.25">
      <c r="A43" s="23" t="s">
        <v>35</v>
      </c>
      <c r="B43" s="51">
        <v>0.06</v>
      </c>
    </row>
    <row r="44" spans="1:4" x14ac:dyDescent="0.25">
      <c r="A44" s="23" t="s">
        <v>36</v>
      </c>
      <c r="B44" s="51">
        <v>0.02</v>
      </c>
    </row>
    <row r="45" spans="1:4" ht="15.75" thickBot="1" x14ac:dyDescent="0.3">
      <c r="A45" s="52" t="s">
        <v>37</v>
      </c>
      <c r="B45" s="24">
        <v>3000</v>
      </c>
    </row>
    <row r="46" spans="1:4" x14ac:dyDescent="0.25">
      <c r="A46" s="94" t="s">
        <v>38</v>
      </c>
      <c r="B46" s="95"/>
    </row>
    <row r="47" spans="1:4" ht="15.75" thickBot="1" x14ac:dyDescent="0.3">
      <c r="A47" s="23" t="s">
        <v>39</v>
      </c>
      <c r="B47" s="53">
        <v>0.317</v>
      </c>
    </row>
    <row r="48" spans="1:4" ht="15.75" thickBot="1" x14ac:dyDescent="0.3">
      <c r="A48" s="52" t="s">
        <v>40</v>
      </c>
      <c r="B48" s="53">
        <v>0.01</v>
      </c>
    </row>
    <row r="49" spans="1:2" ht="15.75" thickBot="1" x14ac:dyDescent="0.3">
      <c r="A49" s="17"/>
      <c r="B49" s="17"/>
    </row>
    <row r="50" spans="1:2" ht="240.75" thickBot="1" x14ac:dyDescent="0.3">
      <c r="A50" s="55" t="s">
        <v>56</v>
      </c>
      <c r="B50" s="17"/>
    </row>
    <row r="51" spans="1:2" x14ac:dyDescent="0.25">
      <c r="A51" s="17"/>
      <c r="B51" s="17"/>
    </row>
    <row r="52" spans="1:2" x14ac:dyDescent="0.25">
      <c r="A52" s="17"/>
      <c r="B52" s="17"/>
    </row>
    <row r="53" spans="1:2" x14ac:dyDescent="0.25">
      <c r="A53" s="17"/>
      <c r="B53" s="17"/>
    </row>
    <row r="54" spans="1:2" x14ac:dyDescent="0.25">
      <c r="A54" s="17"/>
      <c r="B54" s="17"/>
    </row>
  </sheetData>
  <mergeCells count="5">
    <mergeCell ref="B2:D2"/>
    <mergeCell ref="B1:D1"/>
    <mergeCell ref="E19:E22"/>
    <mergeCell ref="A37:B37"/>
    <mergeCell ref="A46:B46"/>
  </mergeCells>
  <printOptions horizontalCentered="1"/>
  <pageMargins left="0.5" right="0.5" top="0.5" bottom="0.5" header="0.3" footer="0.3"/>
  <pageSetup scale="9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8"/>
  <sheetViews>
    <sheetView showGridLines="0" topLeftCell="A76" zoomScaleSheetLayoutView="100" workbookViewId="0">
      <selection activeCell="C88" sqref="C88"/>
    </sheetView>
  </sheetViews>
  <sheetFormatPr defaultColWidth="9" defaultRowHeight="15" x14ac:dyDescent="0.25"/>
  <cols>
    <col min="1" max="1" width="41.5" style="11" bestFit="1" customWidth="1"/>
    <col min="2" max="13" width="11.83203125" style="11" customWidth="1"/>
    <col min="14" max="14" width="11.83203125" style="54" customWidth="1"/>
    <col min="15" max="17" width="10.83203125" style="11" customWidth="1"/>
    <col min="18" max="18" width="1" style="11" customWidth="1"/>
    <col min="19" max="30" width="10.83203125" style="11" customWidth="1"/>
    <col min="31" max="31" width="1" style="11" customWidth="1"/>
    <col min="32" max="43" width="10.83203125" style="11" customWidth="1"/>
    <col min="44" max="16384" width="9" style="11"/>
  </cols>
  <sheetData>
    <row r="1" spans="1:14" x14ac:dyDescent="0.25">
      <c r="A1" s="54" t="str">
        <f>'Proforma assumptions'!B1</f>
        <v>Scooter's Coffee</v>
      </c>
    </row>
    <row r="2" spans="1:14" x14ac:dyDescent="0.25">
      <c r="A2" s="13"/>
      <c r="G2" s="12"/>
    </row>
    <row r="3" spans="1:14" x14ac:dyDescent="0.25">
      <c r="A3" s="13"/>
    </row>
    <row r="4" spans="1:14" ht="15.75" thickBot="1" x14ac:dyDescent="0.3">
      <c r="A4" s="13"/>
    </row>
    <row r="5" spans="1:14" x14ac:dyDescent="0.25">
      <c r="A5" s="62"/>
      <c r="B5" s="63">
        <v>43861</v>
      </c>
      <c r="C5" s="64">
        <f t="shared" ref="C5:M5" si="0">EOMONTH(B5,1)</f>
        <v>43890</v>
      </c>
      <c r="D5" s="63">
        <f t="shared" si="0"/>
        <v>43921</v>
      </c>
      <c r="E5" s="64">
        <f t="shared" si="0"/>
        <v>43951</v>
      </c>
      <c r="F5" s="63">
        <f t="shared" si="0"/>
        <v>43982</v>
      </c>
      <c r="G5" s="64">
        <f t="shared" si="0"/>
        <v>44012</v>
      </c>
      <c r="H5" s="63">
        <f t="shared" si="0"/>
        <v>44043</v>
      </c>
      <c r="I5" s="64">
        <f t="shared" si="0"/>
        <v>44074</v>
      </c>
      <c r="J5" s="63">
        <f t="shared" si="0"/>
        <v>44104</v>
      </c>
      <c r="K5" s="64">
        <f t="shared" si="0"/>
        <v>44135</v>
      </c>
      <c r="L5" s="63">
        <f t="shared" si="0"/>
        <v>44165</v>
      </c>
      <c r="M5" s="63">
        <f t="shared" si="0"/>
        <v>44196</v>
      </c>
      <c r="N5" s="65" t="s">
        <v>5</v>
      </c>
    </row>
    <row r="6" spans="1:14" x14ac:dyDescent="0.25">
      <c r="A6" s="75"/>
      <c r="B6" s="76"/>
      <c r="C6" s="77"/>
      <c r="D6" s="76"/>
      <c r="E6" s="77"/>
      <c r="F6" s="76"/>
      <c r="G6" s="77"/>
      <c r="H6" s="76"/>
      <c r="I6" s="77"/>
      <c r="J6" s="76"/>
      <c r="K6" s="77"/>
      <c r="L6" s="76"/>
      <c r="M6" s="76"/>
      <c r="N6" s="84"/>
    </row>
    <row r="7" spans="1:14" x14ac:dyDescent="0.25">
      <c r="A7" s="57" t="s">
        <v>38</v>
      </c>
      <c r="B7" s="58">
        <v>54000</v>
      </c>
      <c r="C7" s="58">
        <v>54000</v>
      </c>
      <c r="D7" s="58">
        <v>54000</v>
      </c>
      <c r="E7" s="58">
        <v>54000</v>
      </c>
      <c r="F7" s="58">
        <v>54000</v>
      </c>
      <c r="G7" s="58">
        <v>54000</v>
      </c>
      <c r="H7" s="58">
        <v>54000</v>
      </c>
      <c r="I7" s="58">
        <v>54000</v>
      </c>
      <c r="J7" s="58">
        <v>54000</v>
      </c>
      <c r="K7" s="58">
        <v>54000</v>
      </c>
      <c r="L7" s="58">
        <v>54000</v>
      </c>
      <c r="M7" s="58">
        <v>54000</v>
      </c>
      <c r="N7" s="66">
        <f>SUM(B7:M7)</f>
        <v>648000</v>
      </c>
    </row>
    <row r="8" spans="1:14" x14ac:dyDescent="0.25">
      <c r="A8" s="57" t="s">
        <v>41</v>
      </c>
      <c r="B8" s="59">
        <v>400</v>
      </c>
      <c r="C8" s="15">
        <v>400</v>
      </c>
      <c r="D8" s="59">
        <v>400</v>
      </c>
      <c r="E8" s="15">
        <v>400</v>
      </c>
      <c r="F8" s="59">
        <v>400</v>
      </c>
      <c r="G8" s="15">
        <v>400</v>
      </c>
      <c r="H8" s="59">
        <v>400</v>
      </c>
      <c r="I8" s="15">
        <v>400</v>
      </c>
      <c r="J8" s="59">
        <v>400</v>
      </c>
      <c r="K8" s="15">
        <v>400</v>
      </c>
      <c r="L8" s="59">
        <v>400</v>
      </c>
      <c r="M8" s="59">
        <v>400</v>
      </c>
      <c r="N8" s="67">
        <f>SUM(B8:M8)</f>
        <v>4800</v>
      </c>
    </row>
    <row r="9" spans="1:14" x14ac:dyDescent="0.25">
      <c r="A9" s="57" t="s">
        <v>42</v>
      </c>
      <c r="B9" s="60">
        <v>53600</v>
      </c>
      <c r="C9" s="14">
        <v>53600</v>
      </c>
      <c r="D9" s="60">
        <v>53600</v>
      </c>
      <c r="E9" s="14">
        <v>53600</v>
      </c>
      <c r="F9" s="60">
        <v>53600</v>
      </c>
      <c r="G9" s="14">
        <v>53600</v>
      </c>
      <c r="H9" s="60">
        <v>53600</v>
      </c>
      <c r="I9" s="14">
        <v>53600</v>
      </c>
      <c r="J9" s="60">
        <v>53600</v>
      </c>
      <c r="K9" s="14">
        <v>53600</v>
      </c>
      <c r="L9" s="60">
        <v>53600</v>
      </c>
      <c r="M9" s="60">
        <v>53600</v>
      </c>
      <c r="N9" s="68">
        <v>643200</v>
      </c>
    </row>
    <row r="10" spans="1:14" x14ac:dyDescent="0.25">
      <c r="A10" s="75"/>
      <c r="B10" s="79"/>
      <c r="C10" s="80"/>
      <c r="D10" s="79"/>
      <c r="E10" s="80"/>
      <c r="F10" s="79"/>
      <c r="G10" s="80"/>
      <c r="H10" s="79"/>
      <c r="I10" s="80"/>
      <c r="J10" s="79"/>
      <c r="K10" s="80"/>
      <c r="L10" s="79"/>
      <c r="M10" s="79"/>
      <c r="N10" s="85"/>
    </row>
    <row r="11" spans="1:14" x14ac:dyDescent="0.25">
      <c r="A11" s="57" t="s">
        <v>30</v>
      </c>
      <c r="B11" s="59">
        <f>B7*'Proforma assumptions'!$B$38</f>
        <v>16200</v>
      </c>
      <c r="C11" s="15">
        <f>C7*'Proforma assumptions'!$B$38</f>
        <v>16200</v>
      </c>
      <c r="D11" s="59">
        <f>D7*'Proforma assumptions'!$B$38</f>
        <v>16200</v>
      </c>
      <c r="E11" s="15">
        <f>E7*'Proforma assumptions'!$B$38</f>
        <v>16200</v>
      </c>
      <c r="F11" s="59">
        <f>F7*'Proforma assumptions'!$B$38</f>
        <v>16200</v>
      </c>
      <c r="G11" s="15">
        <f>G7*'Proforma assumptions'!$B$38</f>
        <v>16200</v>
      </c>
      <c r="H11" s="59">
        <f>H7*'Proforma assumptions'!$B$38</f>
        <v>16200</v>
      </c>
      <c r="I11" s="15">
        <f>I7*'Proforma assumptions'!$B$38</f>
        <v>16200</v>
      </c>
      <c r="J11" s="59">
        <f>J7*'Proforma assumptions'!$B$38</f>
        <v>16200</v>
      </c>
      <c r="K11" s="15">
        <f>K7*'Proforma assumptions'!$B$38</f>
        <v>16200</v>
      </c>
      <c r="L11" s="59">
        <f>L7*'Proforma assumptions'!$B$38</f>
        <v>16200</v>
      </c>
      <c r="M11" s="59">
        <f>M7*'Proforma assumptions'!$B$38</f>
        <v>16200</v>
      </c>
      <c r="N11" s="67">
        <f>SUM(B11:M11)</f>
        <v>194400</v>
      </c>
    </row>
    <row r="12" spans="1:14" x14ac:dyDescent="0.25">
      <c r="A12" s="75"/>
      <c r="B12" s="79"/>
      <c r="C12" s="80"/>
      <c r="D12" s="79"/>
      <c r="E12" s="80"/>
      <c r="F12" s="79"/>
      <c r="G12" s="80"/>
      <c r="H12" s="79"/>
      <c r="I12" s="80"/>
      <c r="J12" s="79"/>
      <c r="K12" s="80"/>
      <c r="L12" s="79"/>
      <c r="M12" s="79"/>
      <c r="N12" s="85"/>
    </row>
    <row r="13" spans="1:14" x14ac:dyDescent="0.25">
      <c r="A13" s="57" t="s">
        <v>43</v>
      </c>
      <c r="B13" s="60">
        <f>B9-B11</f>
        <v>37400</v>
      </c>
      <c r="C13" s="14">
        <f t="shared" ref="C13:M13" si="1">C9-C11</f>
        <v>37400</v>
      </c>
      <c r="D13" s="60">
        <f t="shared" si="1"/>
        <v>37400</v>
      </c>
      <c r="E13" s="14">
        <f t="shared" si="1"/>
        <v>37400</v>
      </c>
      <c r="F13" s="60">
        <f t="shared" si="1"/>
        <v>37400</v>
      </c>
      <c r="G13" s="14">
        <f t="shared" si="1"/>
        <v>37400</v>
      </c>
      <c r="H13" s="60">
        <f t="shared" si="1"/>
        <v>37400</v>
      </c>
      <c r="I13" s="14">
        <f t="shared" si="1"/>
        <v>37400</v>
      </c>
      <c r="J13" s="60">
        <f t="shared" si="1"/>
        <v>37400</v>
      </c>
      <c r="K13" s="14">
        <f t="shared" si="1"/>
        <v>37400</v>
      </c>
      <c r="L13" s="60">
        <f t="shared" si="1"/>
        <v>37400</v>
      </c>
      <c r="M13" s="60">
        <f t="shared" si="1"/>
        <v>37400</v>
      </c>
      <c r="N13" s="68">
        <v>404700</v>
      </c>
    </row>
    <row r="14" spans="1:14" x14ac:dyDescent="0.25">
      <c r="A14" s="75"/>
      <c r="B14" s="79"/>
      <c r="C14" s="80"/>
      <c r="D14" s="79"/>
      <c r="E14" s="80"/>
      <c r="F14" s="79"/>
      <c r="G14" s="80"/>
      <c r="H14" s="79"/>
      <c r="I14" s="80"/>
      <c r="J14" s="79"/>
      <c r="K14" s="80"/>
      <c r="L14" s="79"/>
      <c r="M14" s="79"/>
      <c r="N14" s="85"/>
    </row>
    <row r="15" spans="1:14" x14ac:dyDescent="0.25">
      <c r="A15" s="57" t="s">
        <v>44</v>
      </c>
      <c r="B15" s="79"/>
      <c r="C15" s="80"/>
      <c r="D15" s="79"/>
      <c r="E15" s="80"/>
      <c r="F15" s="79"/>
      <c r="G15" s="80"/>
      <c r="H15" s="79"/>
      <c r="I15" s="80"/>
      <c r="J15" s="79"/>
      <c r="K15" s="80"/>
      <c r="L15" s="79"/>
      <c r="M15" s="79"/>
      <c r="N15" s="85"/>
    </row>
    <row r="16" spans="1:14" x14ac:dyDescent="0.25">
      <c r="A16" s="57" t="s">
        <v>45</v>
      </c>
      <c r="B16" s="60">
        <f>B7*('Proforma assumptions'!$B$39)</f>
        <v>13500</v>
      </c>
      <c r="C16" s="60">
        <f>C7*('Proforma assumptions'!$B$39)</f>
        <v>13500</v>
      </c>
      <c r="D16" s="60">
        <f>D7*('Proforma assumptions'!$B$39)</f>
        <v>13500</v>
      </c>
      <c r="E16" s="60">
        <f>E7*('Proforma assumptions'!$B$39)</f>
        <v>13500</v>
      </c>
      <c r="F16" s="60">
        <f>F7*('Proforma assumptions'!$B$39)</f>
        <v>13500</v>
      </c>
      <c r="G16" s="60">
        <f>G7*('Proforma assumptions'!$B$39)</f>
        <v>13500</v>
      </c>
      <c r="H16" s="60">
        <f>H7*('Proforma assumptions'!$B$39)</f>
        <v>13500</v>
      </c>
      <c r="I16" s="60">
        <f>I7*('Proforma assumptions'!$B$39)</f>
        <v>13500</v>
      </c>
      <c r="J16" s="60">
        <f>J7*('Proforma assumptions'!$B$39)</f>
        <v>13500</v>
      </c>
      <c r="K16" s="60">
        <f>K7*('Proforma assumptions'!$B$39)</f>
        <v>13500</v>
      </c>
      <c r="L16" s="60">
        <f>L7*('Proforma assumptions'!$B$39)</f>
        <v>13500</v>
      </c>
      <c r="M16" s="60">
        <f>M7*('Proforma assumptions'!$B$39)</f>
        <v>13500</v>
      </c>
      <c r="N16" s="68">
        <f t="shared" ref="N16:N23" si="2">SUM(B16:M16)</f>
        <v>162000</v>
      </c>
    </row>
    <row r="17" spans="1:14" x14ac:dyDescent="0.25">
      <c r="A17" s="57" t="s">
        <v>46</v>
      </c>
      <c r="B17" s="60">
        <v>3869</v>
      </c>
      <c r="C17" s="14">
        <v>3869</v>
      </c>
      <c r="D17" s="60">
        <v>3869</v>
      </c>
      <c r="E17" s="14">
        <v>3869</v>
      </c>
      <c r="F17" s="60">
        <v>3869</v>
      </c>
      <c r="G17" s="60">
        <v>3869</v>
      </c>
      <c r="H17" s="60">
        <v>3869</v>
      </c>
      <c r="I17" s="60">
        <v>3869</v>
      </c>
      <c r="J17" s="60">
        <v>3869</v>
      </c>
      <c r="K17" s="60">
        <v>3869</v>
      </c>
      <c r="L17" s="60">
        <v>3869</v>
      </c>
      <c r="M17" s="60">
        <v>3869</v>
      </c>
      <c r="N17" s="68">
        <f t="shared" si="2"/>
        <v>46428</v>
      </c>
    </row>
    <row r="18" spans="1:14" x14ac:dyDescent="0.25">
      <c r="A18" s="57" t="s">
        <v>47</v>
      </c>
      <c r="B18" s="60">
        <v>297.68</v>
      </c>
      <c r="C18" s="14">
        <v>298</v>
      </c>
      <c r="D18" s="14">
        <v>298</v>
      </c>
      <c r="E18" s="14">
        <v>298</v>
      </c>
      <c r="F18" s="14">
        <v>298</v>
      </c>
      <c r="G18" s="14">
        <v>298</v>
      </c>
      <c r="H18" s="14">
        <v>298</v>
      </c>
      <c r="I18" s="14">
        <v>298</v>
      </c>
      <c r="J18" s="14">
        <v>298</v>
      </c>
      <c r="K18" s="14">
        <v>298</v>
      </c>
      <c r="L18" s="14">
        <v>298</v>
      </c>
      <c r="M18" s="14">
        <v>298</v>
      </c>
      <c r="N18" s="68">
        <v>3576</v>
      </c>
    </row>
    <row r="19" spans="1:14" x14ac:dyDescent="0.25">
      <c r="A19" s="57" t="s">
        <v>48</v>
      </c>
      <c r="B19" s="60">
        <f>B7*'Proforma assumptions'!$B$42</f>
        <v>1404</v>
      </c>
      <c r="C19" s="14">
        <f>C7*'Proforma assumptions'!$B$42</f>
        <v>1404</v>
      </c>
      <c r="D19" s="60">
        <f>D7*'Proforma assumptions'!$B$42</f>
        <v>1404</v>
      </c>
      <c r="E19" s="14">
        <f>E7*'Proforma assumptions'!$B$42</f>
        <v>1404</v>
      </c>
      <c r="F19" s="60">
        <f>F7*'Proforma assumptions'!$B$42</f>
        <v>1404</v>
      </c>
      <c r="G19" s="14">
        <f>G7*'Proforma assumptions'!$B$42</f>
        <v>1404</v>
      </c>
      <c r="H19" s="60">
        <f>H7*'Proforma assumptions'!$B$42</f>
        <v>1404</v>
      </c>
      <c r="I19" s="14">
        <f>I7*'Proforma assumptions'!$B$42</f>
        <v>1404</v>
      </c>
      <c r="J19" s="60">
        <f>J7*'Proforma assumptions'!$B$42</f>
        <v>1404</v>
      </c>
      <c r="K19" s="14">
        <f>K7*'Proforma assumptions'!$B$42</f>
        <v>1404</v>
      </c>
      <c r="L19" s="60">
        <f>L7*'Proforma assumptions'!$B$42</f>
        <v>1404</v>
      </c>
      <c r="M19" s="60">
        <f>M7*'Proforma assumptions'!$B$42</f>
        <v>1404</v>
      </c>
      <c r="N19" s="68">
        <f t="shared" si="2"/>
        <v>16848</v>
      </c>
    </row>
    <row r="20" spans="1:14" x14ac:dyDescent="0.25">
      <c r="A20" s="57" t="s">
        <v>49</v>
      </c>
      <c r="B20" s="60">
        <f>B9*'Proforma assumptions'!$B$43</f>
        <v>3216</v>
      </c>
      <c r="C20" s="14">
        <f>C9*'Proforma assumptions'!$B$43</f>
        <v>3216</v>
      </c>
      <c r="D20" s="60">
        <f>D9*'Proforma assumptions'!$B$43</f>
        <v>3216</v>
      </c>
      <c r="E20" s="14">
        <f>E9*'Proforma assumptions'!$B$43</f>
        <v>3216</v>
      </c>
      <c r="F20" s="60">
        <f>F9*'Proforma assumptions'!$B$43</f>
        <v>3216</v>
      </c>
      <c r="G20" s="14">
        <f>G9*'Proforma assumptions'!$B$43</f>
        <v>3216</v>
      </c>
      <c r="H20" s="60">
        <f>H9*'Proforma assumptions'!$B$43</f>
        <v>3216</v>
      </c>
      <c r="I20" s="14">
        <f>I9*'Proforma assumptions'!$B$43</f>
        <v>3216</v>
      </c>
      <c r="J20" s="60">
        <f>J9*'Proforma assumptions'!$B$43</f>
        <v>3216</v>
      </c>
      <c r="K20" s="60">
        <f>K9*'Proforma assumptions'!$B$43</f>
        <v>3216</v>
      </c>
      <c r="L20" s="60">
        <f>L9*'Proforma assumptions'!$B$43</f>
        <v>3216</v>
      </c>
      <c r="M20" s="60">
        <f>M9*'Proforma assumptions'!$B$43</f>
        <v>3216</v>
      </c>
      <c r="N20" s="68">
        <f t="shared" si="2"/>
        <v>38592</v>
      </c>
    </row>
    <row r="21" spans="1:14" x14ac:dyDescent="0.25">
      <c r="A21" s="57" t="s">
        <v>50</v>
      </c>
      <c r="B21" s="60">
        <f>B9*'Proforma assumptions'!$B$44</f>
        <v>1072</v>
      </c>
      <c r="C21" s="14">
        <f>C9*'Proforma assumptions'!$B$44</f>
        <v>1072</v>
      </c>
      <c r="D21" s="60">
        <f>D9*'Proforma assumptions'!$B$44</f>
        <v>1072</v>
      </c>
      <c r="E21" s="14">
        <f>E9*'Proforma assumptions'!$B$44</f>
        <v>1072</v>
      </c>
      <c r="F21" s="60">
        <f>F9*'Proforma assumptions'!$B$44</f>
        <v>1072</v>
      </c>
      <c r="G21" s="14">
        <f>G9*'Proforma assumptions'!$B$44</f>
        <v>1072</v>
      </c>
      <c r="H21" s="60">
        <f>H9*'Proforma assumptions'!$B$44</f>
        <v>1072</v>
      </c>
      <c r="I21" s="14">
        <f>I9*'Proforma assumptions'!$B$44</f>
        <v>1072</v>
      </c>
      <c r="J21" s="60">
        <f>J9*'Proforma assumptions'!$B$44</f>
        <v>1072</v>
      </c>
      <c r="K21" s="14">
        <f>K9*'Proforma assumptions'!$B$44</f>
        <v>1072</v>
      </c>
      <c r="L21" s="60">
        <f>L9*'Proforma assumptions'!$B$44</f>
        <v>1072</v>
      </c>
      <c r="M21" s="60">
        <f>M9*'Proforma assumptions'!$B$44</f>
        <v>1072</v>
      </c>
      <c r="N21" s="68">
        <f t="shared" si="2"/>
        <v>12864</v>
      </c>
    </row>
    <row r="22" spans="1:14" x14ac:dyDescent="0.25">
      <c r="A22" s="57" t="s">
        <v>51</v>
      </c>
      <c r="B22" s="59">
        <f>+'Proforma assumptions'!$B$45</f>
        <v>3000</v>
      </c>
      <c r="C22" s="15">
        <f>+'Proforma assumptions'!$B$45</f>
        <v>3000</v>
      </c>
      <c r="D22" s="59">
        <f>+'Proforma assumptions'!$B$45</f>
        <v>3000</v>
      </c>
      <c r="E22" s="15">
        <f>+'Proforma assumptions'!$B$45</f>
        <v>3000</v>
      </c>
      <c r="F22" s="59">
        <f>+'Proforma assumptions'!$B$45</f>
        <v>3000</v>
      </c>
      <c r="G22" s="15">
        <f>+'Proforma assumptions'!$B$45</f>
        <v>3000</v>
      </c>
      <c r="H22" s="59">
        <f>+'Proforma assumptions'!$B$45</f>
        <v>3000</v>
      </c>
      <c r="I22" s="15">
        <f>+'Proforma assumptions'!$B$45</f>
        <v>3000</v>
      </c>
      <c r="J22" s="59">
        <f>+'Proforma assumptions'!$B$45</f>
        <v>3000</v>
      </c>
      <c r="K22" s="15">
        <f>+'Proforma assumptions'!$B$45</f>
        <v>3000</v>
      </c>
      <c r="L22" s="59">
        <f>+'Proforma assumptions'!$B$45</f>
        <v>3000</v>
      </c>
      <c r="M22" s="59">
        <f>+'Proforma assumptions'!$B$45</f>
        <v>3000</v>
      </c>
      <c r="N22" s="67">
        <f t="shared" si="2"/>
        <v>36000</v>
      </c>
    </row>
    <row r="23" spans="1:14" x14ac:dyDescent="0.25">
      <c r="A23" s="57" t="s">
        <v>52</v>
      </c>
      <c r="B23" s="60">
        <f t="shared" ref="B23:M23" si="3">SUM(B16:B22)</f>
        <v>26358.68</v>
      </c>
      <c r="C23" s="14">
        <f t="shared" si="3"/>
        <v>26359</v>
      </c>
      <c r="D23" s="60">
        <f t="shared" si="3"/>
        <v>26359</v>
      </c>
      <c r="E23" s="14">
        <f t="shared" si="3"/>
        <v>26359</v>
      </c>
      <c r="F23" s="60">
        <f t="shared" si="3"/>
        <v>26359</v>
      </c>
      <c r="G23" s="14">
        <f t="shared" si="3"/>
        <v>26359</v>
      </c>
      <c r="H23" s="60">
        <f t="shared" si="3"/>
        <v>26359</v>
      </c>
      <c r="I23" s="14">
        <f t="shared" si="3"/>
        <v>26359</v>
      </c>
      <c r="J23" s="60">
        <f t="shared" si="3"/>
        <v>26359</v>
      </c>
      <c r="K23" s="14">
        <f t="shared" si="3"/>
        <v>26359</v>
      </c>
      <c r="L23" s="60">
        <f t="shared" si="3"/>
        <v>26359</v>
      </c>
      <c r="M23" s="60">
        <f t="shared" si="3"/>
        <v>26359</v>
      </c>
      <c r="N23" s="68">
        <f t="shared" si="2"/>
        <v>316307.68</v>
      </c>
    </row>
    <row r="24" spans="1:14" x14ac:dyDescent="0.25">
      <c r="A24" s="75"/>
      <c r="B24" s="79"/>
      <c r="C24" s="80"/>
      <c r="D24" s="79"/>
      <c r="E24" s="80"/>
      <c r="F24" s="79"/>
      <c r="G24" s="80"/>
      <c r="H24" s="79"/>
      <c r="I24" s="80"/>
      <c r="J24" s="79"/>
      <c r="K24" s="80"/>
      <c r="L24" s="79"/>
      <c r="M24" s="79"/>
      <c r="N24" s="85"/>
    </row>
    <row r="25" spans="1:14" x14ac:dyDescent="0.25">
      <c r="A25" s="57" t="s">
        <v>53</v>
      </c>
      <c r="B25" s="60">
        <f t="shared" ref="B25:M25" si="4">B13-B23</f>
        <v>11041.32</v>
      </c>
      <c r="C25" s="14">
        <f t="shared" si="4"/>
        <v>11041</v>
      </c>
      <c r="D25" s="60">
        <f t="shared" si="4"/>
        <v>11041</v>
      </c>
      <c r="E25" s="14">
        <f t="shared" si="4"/>
        <v>11041</v>
      </c>
      <c r="F25" s="60">
        <f t="shared" si="4"/>
        <v>11041</v>
      </c>
      <c r="G25" s="14">
        <f t="shared" si="4"/>
        <v>11041</v>
      </c>
      <c r="H25" s="60">
        <f t="shared" si="4"/>
        <v>11041</v>
      </c>
      <c r="I25" s="14">
        <f t="shared" si="4"/>
        <v>11041</v>
      </c>
      <c r="J25" s="60">
        <f t="shared" si="4"/>
        <v>11041</v>
      </c>
      <c r="K25" s="14">
        <f t="shared" si="4"/>
        <v>11041</v>
      </c>
      <c r="L25" s="60">
        <f t="shared" si="4"/>
        <v>11041</v>
      </c>
      <c r="M25" s="60">
        <f t="shared" si="4"/>
        <v>11041</v>
      </c>
      <c r="N25" s="68">
        <f>SUM(B25:M25)</f>
        <v>132492.32</v>
      </c>
    </row>
    <row r="26" spans="1:14" x14ac:dyDescent="0.25">
      <c r="A26" s="75"/>
      <c r="B26" s="79"/>
      <c r="C26" s="80"/>
      <c r="D26" s="79"/>
      <c r="E26" s="80"/>
      <c r="F26" s="79"/>
      <c r="G26" s="80"/>
      <c r="H26" s="79"/>
      <c r="I26" s="80"/>
      <c r="J26" s="79"/>
      <c r="K26" s="80"/>
      <c r="L26" s="79"/>
      <c r="M26" s="79"/>
      <c r="N26" s="85"/>
    </row>
    <row r="27" spans="1:14" x14ac:dyDescent="0.25">
      <c r="A27" s="57" t="s">
        <v>54</v>
      </c>
      <c r="B27" s="59">
        <f>'Proforma assumptions'!D35</f>
        <v>7265.9486160119895</v>
      </c>
      <c r="C27" s="15">
        <f>'Proforma assumptions'!$D$35</f>
        <v>7265.9486160119895</v>
      </c>
      <c r="D27" s="59">
        <f>'Proforma assumptions'!$D$35</f>
        <v>7265.9486160119895</v>
      </c>
      <c r="E27" s="15">
        <f>'Proforma assumptions'!$D$35</f>
        <v>7265.9486160119895</v>
      </c>
      <c r="F27" s="59">
        <f>'Proforma assumptions'!$D$35</f>
        <v>7265.9486160119895</v>
      </c>
      <c r="G27" s="15">
        <f>'Proforma assumptions'!$D$35</f>
        <v>7265.9486160119895</v>
      </c>
      <c r="H27" s="59">
        <f>'Proforma assumptions'!$D$35</f>
        <v>7265.9486160119895</v>
      </c>
      <c r="I27" s="15">
        <f>'Proforma assumptions'!$D$35</f>
        <v>7265.9486160119895</v>
      </c>
      <c r="J27" s="59">
        <f>'Proforma assumptions'!$D$35</f>
        <v>7265.9486160119895</v>
      </c>
      <c r="K27" s="15">
        <f>'Proforma assumptions'!$D$35</f>
        <v>7265.9486160119895</v>
      </c>
      <c r="L27" s="59">
        <f>'Proforma assumptions'!$D$35</f>
        <v>7265.9486160119895</v>
      </c>
      <c r="M27" s="59">
        <f>'Proforma assumptions'!$D$35</f>
        <v>7265.9486160119895</v>
      </c>
      <c r="N27" s="67">
        <f>SUM(B27:M27)</f>
        <v>87191.383392143878</v>
      </c>
    </row>
    <row r="28" spans="1:14" x14ac:dyDescent="0.25">
      <c r="A28" s="75"/>
      <c r="B28" s="79"/>
      <c r="C28" s="80"/>
      <c r="D28" s="79"/>
      <c r="E28" s="80"/>
      <c r="F28" s="79"/>
      <c r="G28" s="80"/>
      <c r="H28" s="79"/>
      <c r="I28" s="80"/>
      <c r="J28" s="79"/>
      <c r="K28" s="80"/>
      <c r="L28" s="79"/>
      <c r="M28" s="79"/>
      <c r="N28" s="85"/>
    </row>
    <row r="29" spans="1:14" ht="15.75" thickBot="1" x14ac:dyDescent="0.3">
      <c r="A29" s="57" t="s">
        <v>55</v>
      </c>
      <c r="B29" s="61">
        <f>B25-B27</f>
        <v>3775.3713839880102</v>
      </c>
      <c r="C29" s="16">
        <f t="shared" ref="C29:M29" si="5">C25-C27</f>
        <v>3775.0513839880105</v>
      </c>
      <c r="D29" s="61">
        <f t="shared" si="5"/>
        <v>3775.0513839880105</v>
      </c>
      <c r="E29" s="16">
        <f t="shared" si="5"/>
        <v>3775.0513839880105</v>
      </c>
      <c r="F29" s="61">
        <f t="shared" si="5"/>
        <v>3775.0513839880105</v>
      </c>
      <c r="G29" s="16">
        <f t="shared" si="5"/>
        <v>3775.0513839880105</v>
      </c>
      <c r="H29" s="61">
        <f t="shared" si="5"/>
        <v>3775.0513839880105</v>
      </c>
      <c r="I29" s="16">
        <f t="shared" si="5"/>
        <v>3775.0513839880105</v>
      </c>
      <c r="J29" s="61">
        <f t="shared" si="5"/>
        <v>3775.0513839880105</v>
      </c>
      <c r="K29" s="16">
        <f t="shared" si="5"/>
        <v>3775.0513839880105</v>
      </c>
      <c r="L29" s="61">
        <f t="shared" si="5"/>
        <v>3775.0513839880105</v>
      </c>
      <c r="M29" s="61">
        <f t="shared" si="5"/>
        <v>3775.0513839880105</v>
      </c>
      <c r="N29" s="69">
        <f>SUM(B29:M29)</f>
        <v>45300.936607856122</v>
      </c>
    </row>
    <row r="30" spans="1:14" ht="15.75" thickTop="1" x14ac:dyDescent="0.25">
      <c r="A30" s="75"/>
      <c r="B30" s="79"/>
      <c r="C30" s="80"/>
      <c r="D30" s="79"/>
      <c r="E30" s="80"/>
      <c r="F30" s="79"/>
      <c r="G30" s="80"/>
      <c r="H30" s="79"/>
      <c r="I30" s="80"/>
      <c r="J30" s="79"/>
      <c r="K30" s="80"/>
      <c r="L30" s="79"/>
      <c r="M30" s="79"/>
      <c r="N30" s="85"/>
    </row>
    <row r="32" spans="1:14" ht="15.75" thickBot="1" x14ac:dyDescent="0.3"/>
    <row r="33" spans="1:14" x14ac:dyDescent="0.25">
      <c r="A33" s="62"/>
      <c r="B33" s="63">
        <f>EOMONTH(M5,1)</f>
        <v>44227</v>
      </c>
      <c r="C33" s="64">
        <f t="shared" ref="C33:M33" si="6">EOMONTH(B33,1)</f>
        <v>44255</v>
      </c>
      <c r="D33" s="63">
        <f t="shared" si="6"/>
        <v>44286</v>
      </c>
      <c r="E33" s="64">
        <f t="shared" si="6"/>
        <v>44316</v>
      </c>
      <c r="F33" s="63">
        <f t="shared" si="6"/>
        <v>44347</v>
      </c>
      <c r="G33" s="64">
        <f t="shared" si="6"/>
        <v>44377</v>
      </c>
      <c r="H33" s="63">
        <f t="shared" si="6"/>
        <v>44408</v>
      </c>
      <c r="I33" s="64">
        <f t="shared" si="6"/>
        <v>44439</v>
      </c>
      <c r="J33" s="63">
        <f t="shared" si="6"/>
        <v>44469</v>
      </c>
      <c r="K33" s="64">
        <f t="shared" si="6"/>
        <v>44500</v>
      </c>
      <c r="L33" s="63">
        <f t="shared" si="6"/>
        <v>44530</v>
      </c>
      <c r="M33" s="64">
        <f t="shared" si="6"/>
        <v>44561</v>
      </c>
      <c r="N33" s="74" t="s">
        <v>5</v>
      </c>
    </row>
    <row r="34" spans="1:14" x14ac:dyDescent="0.25">
      <c r="A34" s="75"/>
      <c r="B34" s="76"/>
      <c r="C34" s="77"/>
      <c r="D34" s="76"/>
      <c r="E34" s="77"/>
      <c r="F34" s="76"/>
      <c r="G34" s="77"/>
      <c r="H34" s="76"/>
      <c r="I34" s="77"/>
      <c r="J34" s="76"/>
      <c r="K34" s="77"/>
      <c r="L34" s="76"/>
      <c r="M34" s="77"/>
      <c r="N34" s="78"/>
    </row>
    <row r="35" spans="1:14" x14ac:dyDescent="0.25">
      <c r="A35" s="57" t="s">
        <v>38</v>
      </c>
      <c r="B35" s="58">
        <v>55620</v>
      </c>
      <c r="C35" s="58">
        <v>55620</v>
      </c>
      <c r="D35" s="58">
        <v>55620</v>
      </c>
      <c r="E35" s="58">
        <v>55620</v>
      </c>
      <c r="F35" s="58">
        <v>55620</v>
      </c>
      <c r="G35" s="58">
        <v>55620</v>
      </c>
      <c r="H35" s="58">
        <v>55620</v>
      </c>
      <c r="I35" s="58">
        <v>55620</v>
      </c>
      <c r="J35" s="58">
        <v>55620</v>
      </c>
      <c r="K35" s="58">
        <v>55620</v>
      </c>
      <c r="L35" s="58">
        <v>55620</v>
      </c>
      <c r="M35" s="58">
        <v>55620</v>
      </c>
      <c r="N35" s="70">
        <f>SUM(B35:M35)</f>
        <v>667440</v>
      </c>
    </row>
    <row r="36" spans="1:14" x14ac:dyDescent="0.25">
      <c r="A36" s="57" t="s">
        <v>41</v>
      </c>
      <c r="B36" s="59">
        <f>B35*'Proforma assumptions'!$B$48</f>
        <v>556.20000000000005</v>
      </c>
      <c r="C36" s="15">
        <f>C35*'Proforma assumptions'!$B$48</f>
        <v>556.20000000000005</v>
      </c>
      <c r="D36" s="59">
        <f>D35*'Proforma assumptions'!$B$48</f>
        <v>556.20000000000005</v>
      </c>
      <c r="E36" s="15">
        <f>E35*'Proforma assumptions'!$B$48</f>
        <v>556.20000000000005</v>
      </c>
      <c r="F36" s="59">
        <f>F35*'Proforma assumptions'!$B$48</f>
        <v>556.20000000000005</v>
      </c>
      <c r="G36" s="15">
        <f>G35*'Proforma assumptions'!$B$48</f>
        <v>556.20000000000005</v>
      </c>
      <c r="H36" s="59">
        <f>H35*'Proforma assumptions'!$B$48</f>
        <v>556.20000000000005</v>
      </c>
      <c r="I36" s="15">
        <f>I35*'Proforma assumptions'!$B$48</f>
        <v>556.20000000000005</v>
      </c>
      <c r="J36" s="59">
        <f>J35*'Proforma assumptions'!$B$48</f>
        <v>556.20000000000005</v>
      </c>
      <c r="K36" s="15">
        <f>K35*'Proforma assumptions'!$B$48</f>
        <v>556.20000000000005</v>
      </c>
      <c r="L36" s="59">
        <f>L35*'Proforma assumptions'!$B$48</f>
        <v>556.20000000000005</v>
      </c>
      <c r="M36" s="15">
        <f>M35*'Proforma assumptions'!$B$48</f>
        <v>556.20000000000005</v>
      </c>
      <c r="N36" s="71">
        <f>SUM(B36:M36)</f>
        <v>6674.3999999999987</v>
      </c>
    </row>
    <row r="37" spans="1:14" x14ac:dyDescent="0.25">
      <c r="A37" s="57" t="s">
        <v>42</v>
      </c>
      <c r="B37" s="60">
        <v>55064</v>
      </c>
      <c r="C37" s="14">
        <v>55064</v>
      </c>
      <c r="D37" s="60">
        <v>55064</v>
      </c>
      <c r="E37" s="14">
        <f t="shared" ref="E37" si="7">E35-E36</f>
        <v>55063.8</v>
      </c>
      <c r="F37" s="60">
        <f t="shared" ref="F37" si="8">F35-F36</f>
        <v>55063.8</v>
      </c>
      <c r="G37" s="14">
        <f t="shared" ref="G37" si="9">G35-G36</f>
        <v>55063.8</v>
      </c>
      <c r="H37" s="60">
        <f t="shared" ref="H37" si="10">H35-H36</f>
        <v>55063.8</v>
      </c>
      <c r="I37" s="14">
        <f t="shared" ref="I37" si="11">I35-I36</f>
        <v>55063.8</v>
      </c>
      <c r="J37" s="60">
        <f t="shared" ref="J37" si="12">J35-J36</f>
        <v>55063.8</v>
      </c>
      <c r="K37" s="14">
        <f t="shared" ref="K37" si="13">K35-K36</f>
        <v>55063.8</v>
      </c>
      <c r="L37" s="60">
        <f t="shared" ref="L37" si="14">L35-L36</f>
        <v>55063.8</v>
      </c>
      <c r="M37" s="14">
        <f t="shared" ref="M37" si="15">M35-M36</f>
        <v>55063.8</v>
      </c>
      <c r="N37" s="72">
        <f>SUM(B37:M37)</f>
        <v>660766.20000000007</v>
      </c>
    </row>
    <row r="38" spans="1:14" x14ac:dyDescent="0.25">
      <c r="A38" s="75"/>
      <c r="B38" s="79"/>
      <c r="C38" s="80"/>
      <c r="D38" s="79"/>
      <c r="E38" s="80"/>
      <c r="F38" s="79"/>
      <c r="G38" s="80"/>
      <c r="H38" s="79"/>
      <c r="I38" s="80"/>
      <c r="J38" s="79"/>
      <c r="K38" s="80"/>
      <c r="L38" s="79"/>
      <c r="M38" s="80"/>
      <c r="N38" s="81"/>
    </row>
    <row r="39" spans="1:14" x14ac:dyDescent="0.25">
      <c r="A39" s="57" t="s">
        <v>30</v>
      </c>
      <c r="B39" s="59">
        <f>B35*'Proforma assumptions'!$B$38</f>
        <v>16686</v>
      </c>
      <c r="C39" s="15">
        <f>C35*'Proforma assumptions'!$B$38</f>
        <v>16686</v>
      </c>
      <c r="D39" s="59">
        <f>D35*'Proforma assumptions'!$B$38</f>
        <v>16686</v>
      </c>
      <c r="E39" s="15">
        <f>E35*'Proforma assumptions'!$B$38</f>
        <v>16686</v>
      </c>
      <c r="F39" s="59">
        <f>F35*'Proforma assumptions'!$B$38</f>
        <v>16686</v>
      </c>
      <c r="G39" s="15">
        <f>G35*'Proforma assumptions'!$B$38</f>
        <v>16686</v>
      </c>
      <c r="H39" s="59">
        <f>H35*'Proforma assumptions'!$B$38</f>
        <v>16686</v>
      </c>
      <c r="I39" s="15">
        <f>I35*'Proforma assumptions'!$B$38</f>
        <v>16686</v>
      </c>
      <c r="J39" s="59">
        <f>J35*'Proforma assumptions'!$B$38</f>
        <v>16686</v>
      </c>
      <c r="K39" s="15">
        <f>K35*'Proforma assumptions'!$B$38</f>
        <v>16686</v>
      </c>
      <c r="L39" s="59">
        <f>L35*'Proforma assumptions'!$B$38</f>
        <v>16686</v>
      </c>
      <c r="M39" s="15">
        <f>M35*'Proforma assumptions'!$B$38</f>
        <v>16686</v>
      </c>
      <c r="N39" s="71">
        <f>SUM(B39:M39)</f>
        <v>200232</v>
      </c>
    </row>
    <row r="40" spans="1:14" x14ac:dyDescent="0.25">
      <c r="A40" s="75"/>
      <c r="B40" s="79"/>
      <c r="C40" s="80"/>
      <c r="D40" s="79"/>
      <c r="E40" s="80"/>
      <c r="F40" s="79"/>
      <c r="G40" s="80"/>
      <c r="H40" s="79"/>
      <c r="I40" s="80"/>
      <c r="J40" s="79"/>
      <c r="K40" s="80"/>
      <c r="L40" s="79"/>
      <c r="M40" s="80"/>
      <c r="N40" s="81"/>
    </row>
    <row r="41" spans="1:14" x14ac:dyDescent="0.25">
      <c r="A41" s="57" t="s">
        <v>43</v>
      </c>
      <c r="B41" s="60">
        <f>B37-B39</f>
        <v>38378</v>
      </c>
      <c r="C41" s="14">
        <f t="shared" ref="C41:M41" si="16">C37-C39</f>
        <v>38378</v>
      </c>
      <c r="D41" s="60">
        <f t="shared" si="16"/>
        <v>38378</v>
      </c>
      <c r="E41" s="14">
        <f t="shared" si="16"/>
        <v>38377.800000000003</v>
      </c>
      <c r="F41" s="60">
        <f t="shared" si="16"/>
        <v>38377.800000000003</v>
      </c>
      <c r="G41" s="14">
        <f t="shared" si="16"/>
        <v>38377.800000000003</v>
      </c>
      <c r="H41" s="60">
        <f t="shared" si="16"/>
        <v>38377.800000000003</v>
      </c>
      <c r="I41" s="14">
        <f t="shared" si="16"/>
        <v>38377.800000000003</v>
      </c>
      <c r="J41" s="60">
        <f t="shared" si="16"/>
        <v>38377.800000000003</v>
      </c>
      <c r="K41" s="14">
        <f t="shared" si="16"/>
        <v>38377.800000000003</v>
      </c>
      <c r="L41" s="60">
        <f t="shared" si="16"/>
        <v>38377.800000000003</v>
      </c>
      <c r="M41" s="14">
        <f t="shared" si="16"/>
        <v>38377.800000000003</v>
      </c>
      <c r="N41" s="72">
        <f>SUM(B41:M41)</f>
        <v>460534.1999999999</v>
      </c>
    </row>
    <row r="42" spans="1:14" x14ac:dyDescent="0.25">
      <c r="A42" s="75"/>
      <c r="B42" s="79"/>
      <c r="C42" s="80"/>
      <c r="D42" s="79"/>
      <c r="E42" s="80"/>
      <c r="F42" s="79"/>
      <c r="G42" s="80"/>
      <c r="H42" s="79"/>
      <c r="I42" s="80"/>
      <c r="J42" s="79"/>
      <c r="K42" s="80"/>
      <c r="L42" s="79"/>
      <c r="M42" s="80"/>
      <c r="N42" s="81"/>
    </row>
    <row r="43" spans="1:14" x14ac:dyDescent="0.25">
      <c r="A43" s="57" t="s">
        <v>44</v>
      </c>
      <c r="B43" s="79"/>
      <c r="C43" s="80"/>
      <c r="D43" s="79"/>
      <c r="E43" s="80"/>
      <c r="F43" s="79"/>
      <c r="G43" s="80"/>
      <c r="H43" s="79"/>
      <c r="I43" s="80"/>
      <c r="J43" s="79"/>
      <c r="K43" s="80"/>
      <c r="L43" s="79"/>
      <c r="M43" s="80"/>
      <c r="N43" s="81"/>
    </row>
    <row r="44" spans="1:14" x14ac:dyDescent="0.25">
      <c r="A44" s="57" t="s">
        <v>45</v>
      </c>
      <c r="B44" s="60">
        <f>B35*('Proforma assumptions'!$B$39)</f>
        <v>13905</v>
      </c>
      <c r="C44" s="60">
        <f>C35*('Proforma assumptions'!$B$39)</f>
        <v>13905</v>
      </c>
      <c r="D44" s="60">
        <f>D35*('Proforma assumptions'!$B$39)</f>
        <v>13905</v>
      </c>
      <c r="E44" s="60">
        <f>E35*('Proforma assumptions'!$B$39)</f>
        <v>13905</v>
      </c>
      <c r="F44" s="60">
        <f>F35*('Proforma assumptions'!$B$39)</f>
        <v>13905</v>
      </c>
      <c r="G44" s="60">
        <f>G35*('Proforma assumptions'!$B$39)</f>
        <v>13905</v>
      </c>
      <c r="H44" s="60">
        <f>H35*('Proforma assumptions'!$B$39)</f>
        <v>13905</v>
      </c>
      <c r="I44" s="60">
        <f>I35*('Proforma assumptions'!$B$39)</f>
        <v>13905</v>
      </c>
      <c r="J44" s="60">
        <f>J35*('Proforma assumptions'!$B$39)</f>
        <v>13905</v>
      </c>
      <c r="K44" s="60">
        <f>K35*('Proforma assumptions'!$B$39)</f>
        <v>13905</v>
      </c>
      <c r="L44" s="60">
        <f>L35*('Proforma assumptions'!$B$39)</f>
        <v>13905</v>
      </c>
      <c r="M44" s="60">
        <f>M35*('Proforma assumptions'!$B$39)</f>
        <v>13905</v>
      </c>
      <c r="N44" s="72">
        <f t="shared" ref="N44:N51" si="17">SUM(B44:M44)</f>
        <v>166860</v>
      </c>
    </row>
    <row r="45" spans="1:14" x14ac:dyDescent="0.25">
      <c r="A45" s="57" t="s">
        <v>46</v>
      </c>
      <c r="B45" s="60">
        <v>3869</v>
      </c>
      <c r="C45" s="14">
        <v>3869</v>
      </c>
      <c r="D45" s="60">
        <v>3869</v>
      </c>
      <c r="E45" s="14">
        <v>3869</v>
      </c>
      <c r="F45" s="60">
        <v>3869</v>
      </c>
      <c r="G45" s="14">
        <v>3869</v>
      </c>
      <c r="H45" s="60">
        <v>3869</v>
      </c>
      <c r="I45" s="14">
        <v>3869</v>
      </c>
      <c r="J45" s="60">
        <v>3869</v>
      </c>
      <c r="K45" s="14">
        <v>3869</v>
      </c>
      <c r="L45" s="60">
        <v>3869</v>
      </c>
      <c r="M45" s="14">
        <v>3869</v>
      </c>
      <c r="N45" s="72">
        <f t="shared" si="17"/>
        <v>46428</v>
      </c>
    </row>
    <row r="46" spans="1:14" x14ac:dyDescent="0.25">
      <c r="A46" s="57" t="s">
        <v>47</v>
      </c>
      <c r="B46" s="60">
        <v>298</v>
      </c>
      <c r="C46" s="14">
        <v>298</v>
      </c>
      <c r="D46" s="60">
        <v>298</v>
      </c>
      <c r="E46" s="14">
        <v>298</v>
      </c>
      <c r="F46" s="60">
        <v>298</v>
      </c>
      <c r="G46" s="14">
        <v>298</v>
      </c>
      <c r="H46" s="60">
        <v>298</v>
      </c>
      <c r="I46" s="14">
        <v>298</v>
      </c>
      <c r="J46" s="60">
        <v>298</v>
      </c>
      <c r="K46" s="14">
        <v>298</v>
      </c>
      <c r="L46" s="60">
        <v>298</v>
      </c>
      <c r="M46" s="14">
        <v>298</v>
      </c>
      <c r="N46" s="72">
        <f t="shared" si="17"/>
        <v>3576</v>
      </c>
    </row>
    <row r="47" spans="1:14" x14ac:dyDescent="0.25">
      <c r="A47" s="57" t="s">
        <v>48</v>
      </c>
      <c r="B47" s="60">
        <f>B35*'Proforma assumptions'!$B$42</f>
        <v>1446.12</v>
      </c>
      <c r="C47" s="14">
        <f>C35*'Proforma assumptions'!$B$42</f>
        <v>1446.12</v>
      </c>
      <c r="D47" s="60">
        <f>D35*'Proforma assumptions'!$B$42</f>
        <v>1446.12</v>
      </c>
      <c r="E47" s="14">
        <f>E35*'Proforma assumptions'!$B$42</f>
        <v>1446.12</v>
      </c>
      <c r="F47" s="60">
        <f>F35*'Proforma assumptions'!$B$42</f>
        <v>1446.12</v>
      </c>
      <c r="G47" s="14">
        <f>G35*'Proforma assumptions'!$B$42</f>
        <v>1446.12</v>
      </c>
      <c r="H47" s="60">
        <f>H35*'Proforma assumptions'!$B$42</f>
        <v>1446.12</v>
      </c>
      <c r="I47" s="14">
        <f>I35*'Proforma assumptions'!$B$42</f>
        <v>1446.12</v>
      </c>
      <c r="J47" s="60">
        <f>J35*'Proforma assumptions'!$B$42</f>
        <v>1446.12</v>
      </c>
      <c r="K47" s="14">
        <f>K35*'Proforma assumptions'!$B$42</f>
        <v>1446.12</v>
      </c>
      <c r="L47" s="60">
        <f>L35*'Proforma assumptions'!$B$42</f>
        <v>1446.12</v>
      </c>
      <c r="M47" s="14">
        <f>M35*'Proforma assumptions'!$B$42</f>
        <v>1446.12</v>
      </c>
      <c r="N47" s="72">
        <f t="shared" si="17"/>
        <v>17353.439999999995</v>
      </c>
    </row>
    <row r="48" spans="1:14" x14ac:dyDescent="0.25">
      <c r="A48" s="57" t="s">
        <v>49</v>
      </c>
      <c r="B48" s="60">
        <f>B37*'Proforma assumptions'!$B$43</f>
        <v>3303.8399999999997</v>
      </c>
      <c r="C48" s="14">
        <f>C37*'Proforma assumptions'!$B$43</f>
        <v>3303.8399999999997</v>
      </c>
      <c r="D48" s="60">
        <f>D37*'Proforma assumptions'!$B$43</f>
        <v>3303.8399999999997</v>
      </c>
      <c r="E48" s="14">
        <f>E37*'Proforma assumptions'!$B$43</f>
        <v>3303.828</v>
      </c>
      <c r="F48" s="60">
        <f>F37*'Proforma assumptions'!$B$43</f>
        <v>3303.828</v>
      </c>
      <c r="G48" s="14">
        <f>G37*'Proforma assumptions'!$B$43</f>
        <v>3303.828</v>
      </c>
      <c r="H48" s="60">
        <f>H37*'Proforma assumptions'!$B$43</f>
        <v>3303.828</v>
      </c>
      <c r="I48" s="14">
        <f>I37*'Proforma assumptions'!$B$43</f>
        <v>3303.828</v>
      </c>
      <c r="J48" s="60">
        <f>J37*'Proforma assumptions'!$B$43</f>
        <v>3303.828</v>
      </c>
      <c r="K48" s="14">
        <f>K37*'Proforma assumptions'!$B$43</f>
        <v>3303.828</v>
      </c>
      <c r="L48" s="60">
        <f>L37*'Proforma assumptions'!$B$43</f>
        <v>3303.828</v>
      </c>
      <c r="M48" s="14">
        <f>M37*'Proforma assumptions'!$B$43</f>
        <v>3303.828</v>
      </c>
      <c r="N48" s="72">
        <f t="shared" si="17"/>
        <v>39645.972000000009</v>
      </c>
    </row>
    <row r="49" spans="1:14" x14ac:dyDescent="0.25">
      <c r="A49" s="57" t="s">
        <v>50</v>
      </c>
      <c r="B49" s="60">
        <f>B37*'Proforma assumptions'!$B$44</f>
        <v>1101.28</v>
      </c>
      <c r="C49" s="14">
        <f>C37*'Proforma assumptions'!$B$44</f>
        <v>1101.28</v>
      </c>
      <c r="D49" s="60">
        <f>D37*'Proforma assumptions'!$B$44</f>
        <v>1101.28</v>
      </c>
      <c r="E49" s="14">
        <f>E37*'Proforma assumptions'!$B$44</f>
        <v>1101.2760000000001</v>
      </c>
      <c r="F49" s="60">
        <f>F37*'Proforma assumptions'!$B$44</f>
        <v>1101.2760000000001</v>
      </c>
      <c r="G49" s="14">
        <f>G37*'Proforma assumptions'!$B$44</f>
        <v>1101.2760000000001</v>
      </c>
      <c r="H49" s="60">
        <f>H37*'Proforma assumptions'!$B$44</f>
        <v>1101.2760000000001</v>
      </c>
      <c r="I49" s="14">
        <f>I37*'Proforma assumptions'!$B$44</f>
        <v>1101.2760000000001</v>
      </c>
      <c r="J49" s="60">
        <f>J37*'Proforma assumptions'!$B$44</f>
        <v>1101.2760000000001</v>
      </c>
      <c r="K49" s="14">
        <f>K37*'Proforma assumptions'!$B$44</f>
        <v>1101.2760000000001</v>
      </c>
      <c r="L49" s="60">
        <f>L37*'Proforma assumptions'!$B$44</f>
        <v>1101.2760000000001</v>
      </c>
      <c r="M49" s="14">
        <f>M37*'Proforma assumptions'!$B$44</f>
        <v>1101.2760000000001</v>
      </c>
      <c r="N49" s="72">
        <f t="shared" si="17"/>
        <v>13215.323999999999</v>
      </c>
    </row>
    <row r="50" spans="1:14" x14ac:dyDescent="0.25">
      <c r="A50" s="57" t="s">
        <v>51</v>
      </c>
      <c r="B50" s="59">
        <f>+'Proforma assumptions'!$B$45</f>
        <v>3000</v>
      </c>
      <c r="C50" s="15">
        <f>+'Proforma assumptions'!$B$45</f>
        <v>3000</v>
      </c>
      <c r="D50" s="59">
        <f>+'Proforma assumptions'!$B$45</f>
        <v>3000</v>
      </c>
      <c r="E50" s="15">
        <f>+'Proforma assumptions'!$B$45</f>
        <v>3000</v>
      </c>
      <c r="F50" s="59">
        <f>+'Proforma assumptions'!$B$45</f>
        <v>3000</v>
      </c>
      <c r="G50" s="15">
        <f>+'Proforma assumptions'!$B$45</f>
        <v>3000</v>
      </c>
      <c r="H50" s="59">
        <f>+'Proforma assumptions'!$B$45</f>
        <v>3000</v>
      </c>
      <c r="I50" s="15">
        <f>+'Proforma assumptions'!$B$45</f>
        <v>3000</v>
      </c>
      <c r="J50" s="59">
        <f>+'Proforma assumptions'!$B$45</f>
        <v>3000</v>
      </c>
      <c r="K50" s="15">
        <f>+'Proforma assumptions'!$B$45</f>
        <v>3000</v>
      </c>
      <c r="L50" s="59">
        <f>+'Proforma assumptions'!$B$45</f>
        <v>3000</v>
      </c>
      <c r="M50" s="15">
        <f>+'Proforma assumptions'!$B$45</f>
        <v>3000</v>
      </c>
      <c r="N50" s="71">
        <f t="shared" si="17"/>
        <v>36000</v>
      </c>
    </row>
    <row r="51" spans="1:14" x14ac:dyDescent="0.25">
      <c r="A51" s="57" t="s">
        <v>52</v>
      </c>
      <c r="B51" s="60">
        <f>SUM(B44:B50)</f>
        <v>26923.239999999998</v>
      </c>
      <c r="C51" s="14">
        <f t="shared" ref="C51" si="18">SUM(C44:C50)</f>
        <v>26923.239999999998</v>
      </c>
      <c r="D51" s="60">
        <f t="shared" ref="D51" si="19">SUM(D44:D50)</f>
        <v>26923.239999999998</v>
      </c>
      <c r="E51" s="14">
        <f t="shared" ref="E51" si="20">SUM(E44:E50)</f>
        <v>26923.224000000002</v>
      </c>
      <c r="F51" s="60">
        <f t="shared" ref="F51" si="21">SUM(F44:F50)</f>
        <v>26923.224000000002</v>
      </c>
      <c r="G51" s="14">
        <f t="shared" ref="G51" si="22">SUM(G44:G50)</f>
        <v>26923.224000000002</v>
      </c>
      <c r="H51" s="60">
        <f t="shared" ref="H51" si="23">SUM(H44:H50)</f>
        <v>26923.224000000002</v>
      </c>
      <c r="I51" s="14">
        <f t="shared" ref="I51" si="24">SUM(I44:I50)</f>
        <v>26923.224000000002</v>
      </c>
      <c r="J51" s="60">
        <f t="shared" ref="J51" si="25">SUM(J44:J50)</f>
        <v>26923.224000000002</v>
      </c>
      <c r="K51" s="14">
        <f t="shared" ref="K51" si="26">SUM(K44:K50)</f>
        <v>26923.224000000002</v>
      </c>
      <c r="L51" s="60">
        <f t="shared" ref="L51" si="27">SUM(L44:L50)</f>
        <v>26923.224000000002</v>
      </c>
      <c r="M51" s="14">
        <f t="shared" ref="M51" si="28">SUM(M44:M50)</f>
        <v>26923.224000000002</v>
      </c>
      <c r="N51" s="72">
        <f t="shared" si="17"/>
        <v>323078.73599999992</v>
      </c>
    </row>
    <row r="52" spans="1:14" x14ac:dyDescent="0.25">
      <c r="A52" s="75"/>
      <c r="B52" s="79"/>
      <c r="C52" s="80"/>
      <c r="D52" s="79"/>
      <c r="E52" s="80"/>
      <c r="F52" s="79"/>
      <c r="G52" s="80"/>
      <c r="H52" s="79"/>
      <c r="I52" s="80"/>
      <c r="J52" s="79"/>
      <c r="K52" s="80"/>
      <c r="L52" s="79"/>
      <c r="M52" s="80"/>
      <c r="N52" s="81"/>
    </row>
    <row r="53" spans="1:14" x14ac:dyDescent="0.25">
      <c r="A53" s="57" t="s">
        <v>53</v>
      </c>
      <c r="B53" s="60">
        <v>11455</v>
      </c>
      <c r="C53" s="14">
        <v>11455</v>
      </c>
      <c r="D53" s="60">
        <v>11455</v>
      </c>
      <c r="E53" s="14">
        <v>11455</v>
      </c>
      <c r="F53" s="60">
        <v>11455</v>
      </c>
      <c r="G53" s="14">
        <v>11455</v>
      </c>
      <c r="H53" s="60">
        <v>1455</v>
      </c>
      <c r="I53" s="14">
        <v>1455</v>
      </c>
      <c r="J53" s="60">
        <v>11455</v>
      </c>
      <c r="K53" s="14">
        <v>11455</v>
      </c>
      <c r="L53" s="60">
        <v>11455</v>
      </c>
      <c r="M53" s="14">
        <v>11455</v>
      </c>
      <c r="N53" s="72">
        <f>SUM(B53:M53)</f>
        <v>117460</v>
      </c>
    </row>
    <row r="54" spans="1:14" x14ac:dyDescent="0.25">
      <c r="A54" s="75"/>
      <c r="B54" s="79"/>
      <c r="C54" s="80"/>
      <c r="D54" s="79"/>
      <c r="E54" s="80"/>
      <c r="F54" s="79"/>
      <c r="G54" s="80"/>
      <c r="H54" s="79"/>
      <c r="I54" s="80"/>
      <c r="J54" s="79"/>
      <c r="K54" s="80"/>
      <c r="L54" s="79"/>
      <c r="M54" s="80"/>
      <c r="N54" s="81"/>
    </row>
    <row r="55" spans="1:14" x14ac:dyDescent="0.25">
      <c r="A55" s="57" t="s">
        <v>54</v>
      </c>
      <c r="B55" s="59">
        <f>'Proforma assumptions'!$D$35</f>
        <v>7265.9486160119895</v>
      </c>
      <c r="C55" s="15">
        <f>'Proforma assumptions'!$D$35</f>
        <v>7265.9486160119895</v>
      </c>
      <c r="D55" s="59">
        <f>'Proforma assumptions'!$D$35</f>
        <v>7265.9486160119895</v>
      </c>
      <c r="E55" s="15">
        <f>'Proforma assumptions'!$D$35</f>
        <v>7265.9486160119895</v>
      </c>
      <c r="F55" s="59">
        <f>'Proforma assumptions'!$D$35</f>
        <v>7265.9486160119895</v>
      </c>
      <c r="G55" s="15">
        <f>'Proforma assumptions'!$D$35</f>
        <v>7265.9486160119895</v>
      </c>
      <c r="H55" s="59">
        <f>'Proforma assumptions'!$D$35</f>
        <v>7265.9486160119895</v>
      </c>
      <c r="I55" s="15">
        <f>'Proforma assumptions'!$D$35</f>
        <v>7265.9486160119895</v>
      </c>
      <c r="J55" s="59">
        <f>'Proforma assumptions'!$D$35</f>
        <v>7265.9486160119895</v>
      </c>
      <c r="K55" s="15">
        <f>'Proforma assumptions'!$D$35</f>
        <v>7265.9486160119895</v>
      </c>
      <c r="L55" s="59">
        <f>'Proforma assumptions'!$D$35</f>
        <v>7265.9486160119895</v>
      </c>
      <c r="M55" s="15">
        <f>'Proforma assumptions'!$D$35</f>
        <v>7265.9486160119895</v>
      </c>
      <c r="N55" s="71">
        <f>SUM(B55:M55)</f>
        <v>87191.383392143878</v>
      </c>
    </row>
    <row r="56" spans="1:14" x14ac:dyDescent="0.25">
      <c r="A56" s="75"/>
      <c r="B56" s="79"/>
      <c r="C56" s="80"/>
      <c r="D56" s="79"/>
      <c r="E56" s="80"/>
      <c r="F56" s="79"/>
      <c r="G56" s="80"/>
      <c r="H56" s="79"/>
      <c r="I56" s="80"/>
      <c r="J56" s="79"/>
      <c r="K56" s="80"/>
      <c r="L56" s="79"/>
      <c r="M56" s="80"/>
      <c r="N56" s="81"/>
    </row>
    <row r="57" spans="1:14" ht="15.75" thickBot="1" x14ac:dyDescent="0.3">
      <c r="A57" s="57" t="s">
        <v>55</v>
      </c>
      <c r="B57" s="61">
        <v>4189</v>
      </c>
      <c r="C57" s="16">
        <v>4189</v>
      </c>
      <c r="D57" s="61">
        <v>4189</v>
      </c>
      <c r="E57" s="16">
        <v>4189</v>
      </c>
      <c r="F57" s="61">
        <v>4189</v>
      </c>
      <c r="G57" s="16">
        <v>4189</v>
      </c>
      <c r="H57" s="61">
        <v>4189</v>
      </c>
      <c r="I57" s="16">
        <v>4189</v>
      </c>
      <c r="J57" s="61">
        <v>4189</v>
      </c>
      <c r="K57" s="16">
        <v>4189</v>
      </c>
      <c r="L57" s="61">
        <v>4189</v>
      </c>
      <c r="M57" s="16">
        <v>4189</v>
      </c>
      <c r="N57" s="73">
        <f>SUM(B57:M57)</f>
        <v>50268</v>
      </c>
    </row>
    <row r="58" spans="1:14" ht="15.75" thickTop="1" x14ac:dyDescent="0.25">
      <c r="A58" s="57"/>
      <c r="B58" s="60"/>
      <c r="C58" s="14"/>
      <c r="D58" s="60"/>
      <c r="E58" s="14"/>
      <c r="F58" s="60"/>
      <c r="G58" s="14"/>
      <c r="H58" s="60"/>
      <c r="I58" s="14"/>
      <c r="J58" s="60"/>
      <c r="K58" s="14"/>
      <c r="L58" s="60"/>
      <c r="M58" s="14"/>
      <c r="N58" s="72"/>
    </row>
    <row r="60" spans="1:14" ht="15.75" thickBot="1" x14ac:dyDescent="0.3"/>
    <row r="61" spans="1:14" x14ac:dyDescent="0.25">
      <c r="A61" s="62"/>
      <c r="B61" s="63">
        <f>EOMONTH(M33,1)</f>
        <v>44592</v>
      </c>
      <c r="C61" s="64">
        <f>EOMONTH(B61,1)</f>
        <v>44620</v>
      </c>
      <c r="D61" s="63">
        <f t="shared" ref="D61:M61" si="29">EOMONTH(C61,1)</f>
        <v>44651</v>
      </c>
      <c r="E61" s="64">
        <f t="shared" si="29"/>
        <v>44681</v>
      </c>
      <c r="F61" s="63">
        <f t="shared" si="29"/>
        <v>44712</v>
      </c>
      <c r="G61" s="64">
        <f t="shared" si="29"/>
        <v>44742</v>
      </c>
      <c r="H61" s="63">
        <f t="shared" si="29"/>
        <v>44773</v>
      </c>
      <c r="I61" s="64">
        <f t="shared" si="29"/>
        <v>44804</v>
      </c>
      <c r="J61" s="63">
        <f t="shared" si="29"/>
        <v>44834</v>
      </c>
      <c r="K61" s="64">
        <f t="shared" si="29"/>
        <v>44865</v>
      </c>
      <c r="L61" s="63">
        <f t="shared" si="29"/>
        <v>44895</v>
      </c>
      <c r="M61" s="64">
        <f t="shared" si="29"/>
        <v>44926</v>
      </c>
      <c r="N61" s="74" t="s">
        <v>5</v>
      </c>
    </row>
    <row r="62" spans="1:14" x14ac:dyDescent="0.25">
      <c r="A62" s="75"/>
      <c r="B62" s="76"/>
      <c r="C62" s="77"/>
      <c r="D62" s="76"/>
      <c r="E62" s="77"/>
      <c r="F62" s="76"/>
      <c r="G62" s="77"/>
      <c r="H62" s="76"/>
      <c r="I62" s="77"/>
      <c r="J62" s="76"/>
      <c r="K62" s="77"/>
      <c r="L62" s="76"/>
      <c r="M62" s="77"/>
      <c r="N62" s="78"/>
    </row>
    <row r="63" spans="1:14" x14ac:dyDescent="0.25">
      <c r="A63" s="57" t="s">
        <v>38</v>
      </c>
      <c r="B63" s="58">
        <f>B35*(1+'Proforma assumptions'!$B$47)</f>
        <v>73251.539999999994</v>
      </c>
      <c r="C63" s="18">
        <f>C35*(1+'Proforma assumptions'!$B$47)</f>
        <v>73251.539999999994</v>
      </c>
      <c r="D63" s="58">
        <f>D35*(1+'Proforma assumptions'!$B$47)</f>
        <v>73251.539999999994</v>
      </c>
      <c r="E63" s="18">
        <f>E35*(1+'Proforma assumptions'!$B$47)</f>
        <v>73251.539999999994</v>
      </c>
      <c r="F63" s="58">
        <f>F35*(1+'Proforma assumptions'!$B$47)</f>
        <v>73251.539999999994</v>
      </c>
      <c r="G63" s="18">
        <f>G35*(1+'Proforma assumptions'!$B$47)</f>
        <v>73251.539999999994</v>
      </c>
      <c r="H63" s="58">
        <f>H35*(1+'Proforma assumptions'!$B$47)</f>
        <v>73251.539999999994</v>
      </c>
      <c r="I63" s="18">
        <f>I35*(1+'Proforma assumptions'!$B$47)</f>
        <v>73251.539999999994</v>
      </c>
      <c r="J63" s="58">
        <f>J35*(1+'Proforma assumptions'!$B$47)</f>
        <v>73251.539999999994</v>
      </c>
      <c r="K63" s="18">
        <f>K35*(1+'Proforma assumptions'!$B$47)</f>
        <v>73251.539999999994</v>
      </c>
      <c r="L63" s="58">
        <f>L35*(1+'Proforma assumptions'!$B$47)</f>
        <v>73251.539999999994</v>
      </c>
      <c r="M63" s="18">
        <f>M35*(1+'Proforma assumptions'!$B$47)</f>
        <v>73251.539999999994</v>
      </c>
      <c r="N63" s="70">
        <f>SUM(B63:M63)</f>
        <v>879018.4800000001</v>
      </c>
    </row>
    <row r="64" spans="1:14" x14ac:dyDescent="0.25">
      <c r="A64" s="57" t="s">
        <v>41</v>
      </c>
      <c r="B64" s="59">
        <f>B63*'Proforma assumptions'!$B$48</f>
        <v>732.5154</v>
      </c>
      <c r="C64" s="15">
        <f>C63*'Proforma assumptions'!$B$48</f>
        <v>732.5154</v>
      </c>
      <c r="D64" s="59">
        <f>D63*'Proforma assumptions'!$B$48</f>
        <v>732.5154</v>
      </c>
      <c r="E64" s="15">
        <f>E63*'Proforma assumptions'!$B$48</f>
        <v>732.5154</v>
      </c>
      <c r="F64" s="59">
        <f>F63*'Proforma assumptions'!$B$48</f>
        <v>732.5154</v>
      </c>
      <c r="G64" s="15">
        <f>G63*'Proforma assumptions'!$B$48</f>
        <v>732.5154</v>
      </c>
      <c r="H64" s="59">
        <f>H63*'Proforma assumptions'!$B$48</f>
        <v>732.5154</v>
      </c>
      <c r="I64" s="15">
        <f>I63*'Proforma assumptions'!$B$48</f>
        <v>732.5154</v>
      </c>
      <c r="J64" s="59">
        <f>J63*'Proforma assumptions'!$B$48</f>
        <v>732.5154</v>
      </c>
      <c r="K64" s="15">
        <f>K63*'Proforma assumptions'!$B$48</f>
        <v>732.5154</v>
      </c>
      <c r="L64" s="59">
        <f>L63*'Proforma assumptions'!$B$48</f>
        <v>732.5154</v>
      </c>
      <c r="M64" s="15">
        <f>M63*'Proforma assumptions'!$B$48</f>
        <v>732.5154</v>
      </c>
      <c r="N64" s="71">
        <f>SUM(B64:M64)</f>
        <v>8790.1848000000009</v>
      </c>
    </row>
    <row r="65" spans="1:14" x14ac:dyDescent="0.25">
      <c r="A65" s="57" t="s">
        <v>42</v>
      </c>
      <c r="B65" s="60">
        <f>B63-B64</f>
        <v>72519.02459999999</v>
      </c>
      <c r="C65" s="14">
        <f t="shared" ref="C65" si="30">C63-C64</f>
        <v>72519.02459999999</v>
      </c>
      <c r="D65" s="60">
        <f t="shared" ref="D65" si="31">D63-D64</f>
        <v>72519.02459999999</v>
      </c>
      <c r="E65" s="14">
        <f t="shared" ref="E65" si="32">E63-E64</f>
        <v>72519.02459999999</v>
      </c>
      <c r="F65" s="60">
        <f t="shared" ref="F65" si="33">F63-F64</f>
        <v>72519.02459999999</v>
      </c>
      <c r="G65" s="14">
        <f t="shared" ref="G65" si="34">G63-G64</f>
        <v>72519.02459999999</v>
      </c>
      <c r="H65" s="60">
        <f t="shared" ref="H65" si="35">H63-H64</f>
        <v>72519.02459999999</v>
      </c>
      <c r="I65" s="14">
        <f t="shared" ref="I65" si="36">I63-I64</f>
        <v>72519.02459999999</v>
      </c>
      <c r="J65" s="60">
        <f t="shared" ref="J65" si="37">J63-J64</f>
        <v>72519.02459999999</v>
      </c>
      <c r="K65" s="14">
        <f t="shared" ref="K65" si="38">K63-K64</f>
        <v>72519.02459999999</v>
      </c>
      <c r="L65" s="60">
        <f t="shared" ref="L65" si="39">L63-L64</f>
        <v>72519.02459999999</v>
      </c>
      <c r="M65" s="14">
        <f t="shared" ref="M65" si="40">M63-M64</f>
        <v>72519.02459999999</v>
      </c>
      <c r="N65" s="72">
        <f>SUM(B65:M65)</f>
        <v>870228.29519999993</v>
      </c>
    </row>
    <row r="66" spans="1:14" x14ac:dyDescent="0.25">
      <c r="A66" s="75"/>
      <c r="B66" s="79"/>
      <c r="C66" s="80"/>
      <c r="D66" s="79"/>
      <c r="E66" s="80"/>
      <c r="F66" s="79"/>
      <c r="G66" s="80"/>
      <c r="H66" s="79"/>
      <c r="I66" s="80"/>
      <c r="J66" s="79"/>
      <c r="K66" s="80"/>
      <c r="L66" s="79"/>
      <c r="M66" s="80"/>
      <c r="N66" s="81"/>
    </row>
    <row r="67" spans="1:14" x14ac:dyDescent="0.25">
      <c r="A67" s="57" t="s">
        <v>30</v>
      </c>
      <c r="B67" s="59">
        <f>B63*'Proforma assumptions'!$B$38</f>
        <v>21975.461999999996</v>
      </c>
      <c r="C67" s="15">
        <f>C63*'Proforma assumptions'!$B$38</f>
        <v>21975.461999999996</v>
      </c>
      <c r="D67" s="59">
        <f>D63*'Proforma assumptions'!$B$38</f>
        <v>21975.461999999996</v>
      </c>
      <c r="E67" s="15">
        <f>E63*'Proforma assumptions'!$B$38</f>
        <v>21975.461999999996</v>
      </c>
      <c r="F67" s="59">
        <f>F63*'Proforma assumptions'!$B$38</f>
        <v>21975.461999999996</v>
      </c>
      <c r="G67" s="15">
        <f>G63*'Proforma assumptions'!$B$38</f>
        <v>21975.461999999996</v>
      </c>
      <c r="H67" s="59">
        <f>H63*'Proforma assumptions'!$B$38</f>
        <v>21975.461999999996</v>
      </c>
      <c r="I67" s="15">
        <f>I63*'Proforma assumptions'!$B$38</f>
        <v>21975.461999999996</v>
      </c>
      <c r="J67" s="59">
        <f>J63*'Proforma assumptions'!$B$38</f>
        <v>21975.461999999996</v>
      </c>
      <c r="K67" s="15">
        <f>K63*'Proforma assumptions'!$B$38</f>
        <v>21975.461999999996</v>
      </c>
      <c r="L67" s="59">
        <f>L63*'Proforma assumptions'!$B$38</f>
        <v>21975.461999999996</v>
      </c>
      <c r="M67" s="15">
        <f>M63*'Proforma assumptions'!$B$38</f>
        <v>21975.461999999996</v>
      </c>
      <c r="N67" s="71">
        <f>SUM(B67:M67)</f>
        <v>263705.54399999994</v>
      </c>
    </row>
    <row r="68" spans="1:14" x14ac:dyDescent="0.25">
      <c r="A68" s="75"/>
      <c r="B68" s="79"/>
      <c r="C68" s="80"/>
      <c r="D68" s="79"/>
      <c r="E68" s="80"/>
      <c r="F68" s="79"/>
      <c r="G68" s="80"/>
      <c r="H68" s="79"/>
      <c r="I68" s="80"/>
      <c r="J68" s="79"/>
      <c r="K68" s="80"/>
      <c r="L68" s="79"/>
      <c r="M68" s="80"/>
      <c r="N68" s="81"/>
    </row>
    <row r="69" spans="1:14" x14ac:dyDescent="0.25">
      <c r="A69" s="57" t="s">
        <v>43</v>
      </c>
      <c r="B69" s="60">
        <f>B65-B67</f>
        <v>50543.56259999999</v>
      </c>
      <c r="C69" s="14">
        <f t="shared" ref="C69:M69" si="41">C65-C67</f>
        <v>50543.56259999999</v>
      </c>
      <c r="D69" s="60">
        <f t="shared" si="41"/>
        <v>50543.56259999999</v>
      </c>
      <c r="E69" s="14">
        <f t="shared" si="41"/>
        <v>50543.56259999999</v>
      </c>
      <c r="F69" s="60">
        <f t="shared" si="41"/>
        <v>50543.56259999999</v>
      </c>
      <c r="G69" s="14">
        <f t="shared" si="41"/>
        <v>50543.56259999999</v>
      </c>
      <c r="H69" s="60">
        <f t="shared" si="41"/>
        <v>50543.56259999999</v>
      </c>
      <c r="I69" s="14">
        <f t="shared" si="41"/>
        <v>50543.56259999999</v>
      </c>
      <c r="J69" s="60">
        <f t="shared" si="41"/>
        <v>50543.56259999999</v>
      </c>
      <c r="K69" s="14">
        <f t="shared" si="41"/>
        <v>50543.56259999999</v>
      </c>
      <c r="L69" s="60">
        <f t="shared" si="41"/>
        <v>50543.56259999999</v>
      </c>
      <c r="M69" s="14">
        <f t="shared" si="41"/>
        <v>50543.56259999999</v>
      </c>
      <c r="N69" s="72">
        <f>SUM(B69:M69)</f>
        <v>606522.75119999994</v>
      </c>
    </row>
    <row r="70" spans="1:14" x14ac:dyDescent="0.25">
      <c r="A70" s="75"/>
      <c r="B70" s="79"/>
      <c r="C70" s="80"/>
      <c r="D70" s="79"/>
      <c r="E70" s="80"/>
      <c r="F70" s="79"/>
      <c r="G70" s="80"/>
      <c r="H70" s="79"/>
      <c r="I70" s="80"/>
      <c r="J70" s="79"/>
      <c r="K70" s="80"/>
      <c r="L70" s="79"/>
      <c r="M70" s="80"/>
      <c r="N70" s="81"/>
    </row>
    <row r="71" spans="1:14" x14ac:dyDescent="0.25">
      <c r="A71" s="57" t="s">
        <v>44</v>
      </c>
      <c r="B71" s="79"/>
      <c r="C71" s="80"/>
      <c r="D71" s="79"/>
      <c r="E71" s="80"/>
      <c r="F71" s="79"/>
      <c r="G71" s="80"/>
      <c r="H71" s="79"/>
      <c r="I71" s="80"/>
      <c r="J71" s="79"/>
      <c r="K71" s="80"/>
      <c r="L71" s="79"/>
      <c r="M71" s="80"/>
      <c r="N71" s="81"/>
    </row>
    <row r="72" spans="1:14" x14ac:dyDescent="0.25">
      <c r="A72" s="57" t="s">
        <v>45</v>
      </c>
      <c r="B72" s="60">
        <f>B63*('Proforma assumptions'!$B$39)</f>
        <v>18312.884999999998</v>
      </c>
      <c r="C72" s="60">
        <f>C63*('Proforma assumptions'!$B$39)</f>
        <v>18312.884999999998</v>
      </c>
      <c r="D72" s="60">
        <f>D63*('Proforma assumptions'!$B$39)</f>
        <v>18312.884999999998</v>
      </c>
      <c r="E72" s="60">
        <f>E63*('Proforma assumptions'!$B$39)</f>
        <v>18312.884999999998</v>
      </c>
      <c r="F72" s="60">
        <f>F63*('Proforma assumptions'!$B$39)</f>
        <v>18312.884999999998</v>
      </c>
      <c r="G72" s="60">
        <f>G63*('Proforma assumptions'!$B$39)</f>
        <v>18312.884999999998</v>
      </c>
      <c r="H72" s="60">
        <f>H63*('Proforma assumptions'!$B$39)</f>
        <v>18312.884999999998</v>
      </c>
      <c r="I72" s="60">
        <f>I63*('Proforma assumptions'!$B$39)</f>
        <v>18312.884999999998</v>
      </c>
      <c r="J72" s="60">
        <f>J63*('Proforma assumptions'!$B$39)</f>
        <v>18312.884999999998</v>
      </c>
      <c r="K72" s="60">
        <f>K63*('Proforma assumptions'!$B$39)</f>
        <v>18312.884999999998</v>
      </c>
      <c r="L72" s="60">
        <f>L63*('Proforma assumptions'!$B$39)</f>
        <v>18312.884999999998</v>
      </c>
      <c r="M72" s="60">
        <f>M63*('Proforma assumptions'!$B$39)</f>
        <v>18312.884999999998</v>
      </c>
      <c r="N72" s="72">
        <f t="shared" ref="N72:N79" si="42">SUM(B72:M72)</f>
        <v>219754.62000000002</v>
      </c>
    </row>
    <row r="73" spans="1:14" x14ac:dyDescent="0.25">
      <c r="A73" s="57" t="s">
        <v>46</v>
      </c>
      <c r="B73" s="60">
        <v>3869</v>
      </c>
      <c r="C73" s="14">
        <v>3869</v>
      </c>
      <c r="D73" s="60">
        <v>3869</v>
      </c>
      <c r="E73" s="14">
        <v>3869</v>
      </c>
      <c r="F73" s="60">
        <v>3869</v>
      </c>
      <c r="G73" s="14">
        <v>3869</v>
      </c>
      <c r="H73" s="60">
        <v>3869</v>
      </c>
      <c r="I73" s="14">
        <v>3869</v>
      </c>
      <c r="J73" s="60">
        <v>3869</v>
      </c>
      <c r="K73" s="14">
        <v>3869</v>
      </c>
      <c r="L73" s="60">
        <v>3869</v>
      </c>
      <c r="M73" s="14">
        <v>3869</v>
      </c>
      <c r="N73" s="72">
        <f t="shared" si="42"/>
        <v>46428</v>
      </c>
    </row>
    <row r="74" spans="1:14" x14ac:dyDescent="0.25">
      <c r="A74" s="57" t="s">
        <v>47</v>
      </c>
      <c r="B74" s="60">
        <v>298</v>
      </c>
      <c r="C74" s="14">
        <v>298</v>
      </c>
      <c r="D74" s="60">
        <v>298</v>
      </c>
      <c r="E74" s="14">
        <v>298</v>
      </c>
      <c r="F74" s="60">
        <v>298</v>
      </c>
      <c r="G74" s="14">
        <v>298</v>
      </c>
      <c r="H74" s="60">
        <v>298</v>
      </c>
      <c r="I74" s="14">
        <v>298</v>
      </c>
      <c r="J74" s="60">
        <v>298</v>
      </c>
      <c r="K74" s="14">
        <v>298</v>
      </c>
      <c r="L74" s="60">
        <v>298</v>
      </c>
      <c r="M74" s="14">
        <v>298</v>
      </c>
      <c r="N74" s="72">
        <f t="shared" si="42"/>
        <v>3576</v>
      </c>
    </row>
    <row r="75" spans="1:14" x14ac:dyDescent="0.25">
      <c r="A75" s="57" t="s">
        <v>48</v>
      </c>
      <c r="B75" s="60">
        <f>B63*'Proforma assumptions'!$B$42</f>
        <v>1904.5400399999996</v>
      </c>
      <c r="C75" s="14">
        <f>C63*'Proforma assumptions'!$B$42</f>
        <v>1904.5400399999996</v>
      </c>
      <c r="D75" s="60">
        <f>D63*'Proforma assumptions'!$B$42</f>
        <v>1904.5400399999996</v>
      </c>
      <c r="E75" s="14">
        <f>E63*'Proforma assumptions'!$B$42</f>
        <v>1904.5400399999996</v>
      </c>
      <c r="F75" s="60">
        <f>F63*'Proforma assumptions'!$B$42</f>
        <v>1904.5400399999996</v>
      </c>
      <c r="G75" s="14">
        <f>G63*'Proforma assumptions'!$B$42</f>
        <v>1904.5400399999996</v>
      </c>
      <c r="H75" s="60">
        <f>H63*'Proforma assumptions'!$B$42</f>
        <v>1904.5400399999996</v>
      </c>
      <c r="I75" s="14">
        <f>I63*'Proforma assumptions'!$B$42</f>
        <v>1904.5400399999996</v>
      </c>
      <c r="J75" s="60">
        <f>J63*'Proforma assumptions'!$B$42</f>
        <v>1904.5400399999996</v>
      </c>
      <c r="K75" s="14">
        <f>K63*'Proforma assumptions'!$B$42</f>
        <v>1904.5400399999996</v>
      </c>
      <c r="L75" s="60">
        <f>L63*'Proforma assumptions'!$B$42</f>
        <v>1904.5400399999996</v>
      </c>
      <c r="M75" s="14">
        <f>M63*'Proforma assumptions'!$B$42</f>
        <v>1904.5400399999996</v>
      </c>
      <c r="N75" s="72">
        <f t="shared" si="42"/>
        <v>22854.480479999995</v>
      </c>
    </row>
    <row r="76" spans="1:14" x14ac:dyDescent="0.25">
      <c r="A76" s="57" t="s">
        <v>49</v>
      </c>
      <c r="B76" s="60">
        <f>B65*'Proforma assumptions'!$B$43</f>
        <v>4351.1414759999989</v>
      </c>
      <c r="C76" s="14">
        <f>C65*'Proforma assumptions'!$B$43</f>
        <v>4351.1414759999989</v>
      </c>
      <c r="D76" s="60">
        <f>D65*'Proforma assumptions'!$B$43</f>
        <v>4351.1414759999989</v>
      </c>
      <c r="E76" s="14">
        <f>E65*'Proforma assumptions'!$B$43</f>
        <v>4351.1414759999989</v>
      </c>
      <c r="F76" s="60">
        <f>F65*'Proforma assumptions'!$B$43</f>
        <v>4351.1414759999989</v>
      </c>
      <c r="G76" s="14">
        <f>G65*'Proforma assumptions'!$B$43</f>
        <v>4351.1414759999989</v>
      </c>
      <c r="H76" s="60">
        <f>H65*'Proforma assumptions'!$B$43</f>
        <v>4351.1414759999989</v>
      </c>
      <c r="I76" s="14">
        <f>I65*'Proforma assumptions'!$B$43</f>
        <v>4351.1414759999989</v>
      </c>
      <c r="J76" s="60">
        <f>J65*'Proforma assumptions'!$B$43</f>
        <v>4351.1414759999989</v>
      </c>
      <c r="K76" s="14">
        <f>K65*'Proforma assumptions'!$B$43</f>
        <v>4351.1414759999989</v>
      </c>
      <c r="L76" s="60">
        <f>L65*'Proforma assumptions'!$B$43</f>
        <v>4351.1414759999989</v>
      </c>
      <c r="M76" s="14">
        <f>M65*'Proforma assumptions'!$B$43</f>
        <v>4351.1414759999989</v>
      </c>
      <c r="N76" s="72">
        <f t="shared" si="42"/>
        <v>52213.697711999972</v>
      </c>
    </row>
    <row r="77" spans="1:14" x14ac:dyDescent="0.25">
      <c r="A77" s="57" t="s">
        <v>50</v>
      </c>
      <c r="B77" s="60">
        <f>B65*'Proforma assumptions'!$B$44</f>
        <v>1450.3804919999998</v>
      </c>
      <c r="C77" s="14">
        <f>C65*'Proforma assumptions'!$B$44</f>
        <v>1450.3804919999998</v>
      </c>
      <c r="D77" s="60">
        <f>D65*'Proforma assumptions'!$B$44</f>
        <v>1450.3804919999998</v>
      </c>
      <c r="E77" s="14">
        <f>E65*'Proforma assumptions'!$B$44</f>
        <v>1450.3804919999998</v>
      </c>
      <c r="F77" s="60">
        <f>F65*'Proforma assumptions'!$B$44</f>
        <v>1450.3804919999998</v>
      </c>
      <c r="G77" s="14">
        <f>G65*'Proforma assumptions'!$B$44</f>
        <v>1450.3804919999998</v>
      </c>
      <c r="H77" s="60">
        <f>H65*'Proforma assumptions'!$B$44</f>
        <v>1450.3804919999998</v>
      </c>
      <c r="I77" s="14">
        <f>I65*'Proforma assumptions'!$B$44</f>
        <v>1450.3804919999998</v>
      </c>
      <c r="J77" s="60">
        <f>J65*'Proforma assumptions'!$B$44</f>
        <v>1450.3804919999998</v>
      </c>
      <c r="K77" s="14">
        <f>K65*'Proforma assumptions'!$B$44</f>
        <v>1450.3804919999998</v>
      </c>
      <c r="L77" s="60">
        <f>L65*'Proforma assumptions'!$B$44</f>
        <v>1450.3804919999998</v>
      </c>
      <c r="M77" s="14">
        <f>M65*'Proforma assumptions'!$B$44</f>
        <v>1450.3804919999998</v>
      </c>
      <c r="N77" s="72">
        <f t="shared" si="42"/>
        <v>17404.565903999999</v>
      </c>
    </row>
    <row r="78" spans="1:14" x14ac:dyDescent="0.25">
      <c r="A78" s="57" t="s">
        <v>51</v>
      </c>
      <c r="B78" s="59">
        <f>+'Proforma assumptions'!$B$45</f>
        <v>3000</v>
      </c>
      <c r="C78" s="15">
        <f>+'Proforma assumptions'!$B$45</f>
        <v>3000</v>
      </c>
      <c r="D78" s="59">
        <f>+'Proforma assumptions'!$B$45</f>
        <v>3000</v>
      </c>
      <c r="E78" s="15">
        <f>+'Proforma assumptions'!$B$45</f>
        <v>3000</v>
      </c>
      <c r="F78" s="59">
        <f>+'Proforma assumptions'!$B$45</f>
        <v>3000</v>
      </c>
      <c r="G78" s="15">
        <f>+'Proforma assumptions'!$B$45</f>
        <v>3000</v>
      </c>
      <c r="H78" s="59">
        <f>+'Proforma assumptions'!$B$45</f>
        <v>3000</v>
      </c>
      <c r="I78" s="15">
        <f>+'Proforma assumptions'!$B$45</f>
        <v>3000</v>
      </c>
      <c r="J78" s="59">
        <f>+'Proforma assumptions'!$B$45</f>
        <v>3000</v>
      </c>
      <c r="K78" s="15">
        <f>+'Proforma assumptions'!$B$45</f>
        <v>3000</v>
      </c>
      <c r="L78" s="59">
        <f>+'Proforma assumptions'!$B$45</f>
        <v>3000</v>
      </c>
      <c r="M78" s="15">
        <f>+'Proforma assumptions'!$B$45</f>
        <v>3000</v>
      </c>
      <c r="N78" s="71">
        <f t="shared" si="42"/>
        <v>36000</v>
      </c>
    </row>
    <row r="79" spans="1:14" x14ac:dyDescent="0.25">
      <c r="A79" s="57" t="s">
        <v>52</v>
      </c>
      <c r="B79" s="60">
        <f>SUM(B72:B78)</f>
        <v>33185.947008000003</v>
      </c>
      <c r="C79" s="14">
        <f t="shared" ref="C79" si="43">SUM(C72:C78)</f>
        <v>33185.947008000003</v>
      </c>
      <c r="D79" s="60">
        <f t="shared" ref="D79" si="44">SUM(D72:D78)</f>
        <v>33185.947008000003</v>
      </c>
      <c r="E79" s="14">
        <f t="shared" ref="E79" si="45">SUM(E72:E78)</f>
        <v>33185.947008000003</v>
      </c>
      <c r="F79" s="60">
        <f t="shared" ref="F79" si="46">SUM(F72:F78)</f>
        <v>33185.947008000003</v>
      </c>
      <c r="G79" s="14">
        <f t="shared" ref="G79" si="47">SUM(G72:G78)</f>
        <v>33185.947008000003</v>
      </c>
      <c r="H79" s="60">
        <f t="shared" ref="H79" si="48">SUM(H72:H78)</f>
        <v>33185.947008000003</v>
      </c>
      <c r="I79" s="14">
        <f t="shared" ref="I79" si="49">SUM(I72:I78)</f>
        <v>33185.947008000003</v>
      </c>
      <c r="J79" s="60">
        <f t="shared" ref="J79" si="50">SUM(J72:J78)</f>
        <v>33185.947008000003</v>
      </c>
      <c r="K79" s="14">
        <f t="shared" ref="K79" si="51">SUM(K72:K78)</f>
        <v>33185.947008000003</v>
      </c>
      <c r="L79" s="60">
        <f t="shared" ref="L79" si="52">SUM(L72:L78)</f>
        <v>33185.947008000003</v>
      </c>
      <c r="M79" s="14">
        <f t="shared" ref="M79" si="53">SUM(M72:M78)</f>
        <v>33185.947008000003</v>
      </c>
      <c r="N79" s="72">
        <f t="shared" si="42"/>
        <v>398231.36409599992</v>
      </c>
    </row>
    <row r="80" spans="1:14" x14ac:dyDescent="0.25">
      <c r="A80" s="75"/>
      <c r="B80" s="79"/>
      <c r="C80" s="80"/>
      <c r="D80" s="79"/>
      <c r="E80" s="80"/>
      <c r="F80" s="79"/>
      <c r="G80" s="80"/>
      <c r="H80" s="79"/>
      <c r="I80" s="80"/>
      <c r="J80" s="79"/>
      <c r="K80" s="80"/>
      <c r="L80" s="79"/>
      <c r="M80" s="80"/>
      <c r="N80" s="81"/>
    </row>
    <row r="81" spans="1:14" x14ac:dyDescent="0.25">
      <c r="A81" s="57" t="s">
        <v>53</v>
      </c>
      <c r="B81" s="60">
        <f>B69-B79</f>
        <v>17357.615591999987</v>
      </c>
      <c r="C81" s="14">
        <f t="shared" ref="C81:M81" si="54">C69-C79</f>
        <v>17357.615591999987</v>
      </c>
      <c r="D81" s="60">
        <f t="shared" si="54"/>
        <v>17357.615591999987</v>
      </c>
      <c r="E81" s="14">
        <f t="shared" si="54"/>
        <v>17357.615591999987</v>
      </c>
      <c r="F81" s="60">
        <f t="shared" si="54"/>
        <v>17357.615591999987</v>
      </c>
      <c r="G81" s="14">
        <f t="shared" si="54"/>
        <v>17357.615591999987</v>
      </c>
      <c r="H81" s="60">
        <f t="shared" si="54"/>
        <v>17357.615591999987</v>
      </c>
      <c r="I81" s="14">
        <f t="shared" si="54"/>
        <v>17357.615591999987</v>
      </c>
      <c r="J81" s="60">
        <f t="shared" si="54"/>
        <v>17357.615591999987</v>
      </c>
      <c r="K81" s="14">
        <f t="shared" si="54"/>
        <v>17357.615591999987</v>
      </c>
      <c r="L81" s="60">
        <f t="shared" si="54"/>
        <v>17357.615591999987</v>
      </c>
      <c r="M81" s="14">
        <f t="shared" si="54"/>
        <v>17357.615591999987</v>
      </c>
      <c r="N81" s="72">
        <f>SUM(B81:M81)</f>
        <v>208291.38710399985</v>
      </c>
    </row>
    <row r="82" spans="1:14" x14ac:dyDescent="0.25">
      <c r="A82" s="75"/>
      <c r="B82" s="79"/>
      <c r="C82" s="80"/>
      <c r="D82" s="79"/>
      <c r="E82" s="80"/>
      <c r="F82" s="79"/>
      <c r="G82" s="80"/>
      <c r="H82" s="79"/>
      <c r="I82" s="80"/>
      <c r="J82" s="79"/>
      <c r="K82" s="80"/>
      <c r="L82" s="79"/>
      <c r="M82" s="80"/>
      <c r="N82" s="81"/>
    </row>
    <row r="83" spans="1:14" x14ac:dyDescent="0.25">
      <c r="A83" s="57" t="s">
        <v>54</v>
      </c>
      <c r="B83" s="59">
        <f>'Proforma assumptions'!$D$35</f>
        <v>7265.9486160119895</v>
      </c>
      <c r="C83" s="15">
        <f>'Proforma assumptions'!$D$35</f>
        <v>7265.9486160119895</v>
      </c>
      <c r="D83" s="59">
        <f>'Proforma assumptions'!$D$35</f>
        <v>7265.9486160119895</v>
      </c>
      <c r="E83" s="15">
        <f>'Proforma assumptions'!$D$35</f>
        <v>7265.9486160119895</v>
      </c>
      <c r="F83" s="59">
        <f>'Proforma assumptions'!$D$35</f>
        <v>7265.9486160119895</v>
      </c>
      <c r="G83" s="15">
        <f>'Proforma assumptions'!$D$35</f>
        <v>7265.9486160119895</v>
      </c>
      <c r="H83" s="59">
        <f>'Proforma assumptions'!$D$35</f>
        <v>7265.9486160119895</v>
      </c>
      <c r="I83" s="15">
        <f>'Proforma assumptions'!$D$35</f>
        <v>7265.9486160119895</v>
      </c>
      <c r="J83" s="59">
        <f>'Proforma assumptions'!$D$35</f>
        <v>7265.9486160119895</v>
      </c>
      <c r="K83" s="15">
        <f>'Proforma assumptions'!$D$35</f>
        <v>7265.9486160119895</v>
      </c>
      <c r="L83" s="59">
        <f>'Proforma assumptions'!$D$35</f>
        <v>7265.9486160119895</v>
      </c>
      <c r="M83" s="15">
        <f>'Proforma assumptions'!$D$35</f>
        <v>7265.9486160119895</v>
      </c>
      <c r="N83" s="71">
        <f>SUM(B83:M83)</f>
        <v>87191.383392143878</v>
      </c>
    </row>
    <row r="84" spans="1:14" x14ac:dyDescent="0.25">
      <c r="A84" s="75"/>
      <c r="B84" s="79"/>
      <c r="C84" s="80"/>
      <c r="D84" s="79"/>
      <c r="E84" s="80"/>
      <c r="F84" s="79"/>
      <c r="G84" s="80"/>
      <c r="H84" s="79"/>
      <c r="I84" s="80"/>
      <c r="J84" s="79"/>
      <c r="K84" s="80"/>
      <c r="L84" s="79"/>
      <c r="M84" s="80"/>
      <c r="N84" s="81"/>
    </row>
    <row r="85" spans="1:14" ht="15.75" thickBot="1" x14ac:dyDescent="0.3">
      <c r="A85" s="57" t="s">
        <v>55</v>
      </c>
      <c r="B85" s="61">
        <f>B81-B83</f>
        <v>10091.666975987999</v>
      </c>
      <c r="C85" s="16">
        <f t="shared" ref="C85:M85" si="55">C81-C83</f>
        <v>10091.666975987999</v>
      </c>
      <c r="D85" s="61">
        <f t="shared" si="55"/>
        <v>10091.666975987999</v>
      </c>
      <c r="E85" s="16">
        <f t="shared" si="55"/>
        <v>10091.666975987999</v>
      </c>
      <c r="F85" s="61">
        <f t="shared" si="55"/>
        <v>10091.666975987999</v>
      </c>
      <c r="G85" s="16">
        <f t="shared" si="55"/>
        <v>10091.666975987999</v>
      </c>
      <c r="H85" s="61">
        <f t="shared" si="55"/>
        <v>10091.666975987999</v>
      </c>
      <c r="I85" s="16">
        <f t="shared" si="55"/>
        <v>10091.666975987999</v>
      </c>
      <c r="J85" s="61">
        <f t="shared" si="55"/>
        <v>10091.666975987999</v>
      </c>
      <c r="K85" s="16">
        <f t="shared" si="55"/>
        <v>10091.666975987999</v>
      </c>
      <c r="L85" s="61">
        <f t="shared" si="55"/>
        <v>10091.666975987999</v>
      </c>
      <c r="M85" s="16">
        <f t="shared" si="55"/>
        <v>10091.666975987999</v>
      </c>
      <c r="N85" s="73">
        <f>SUM(B85:M85)</f>
        <v>121100.00371185601</v>
      </c>
    </row>
    <row r="86" spans="1:14" ht="15.75" thickTop="1" x14ac:dyDescent="0.25">
      <c r="A86" s="75"/>
      <c r="B86" s="82"/>
      <c r="C86" s="83"/>
      <c r="D86" s="82"/>
      <c r="E86" s="83"/>
      <c r="F86" s="82"/>
      <c r="G86" s="83"/>
      <c r="H86" s="82"/>
      <c r="I86" s="83"/>
      <c r="J86" s="82"/>
      <c r="K86" s="83"/>
      <c r="L86" s="82"/>
      <c r="M86" s="83"/>
      <c r="N86" s="81"/>
    </row>
    <row r="87" spans="1:14" ht="15.75" thickBot="1" x14ac:dyDescent="0.3"/>
    <row r="88" spans="1:14" ht="360.75" thickBot="1" x14ac:dyDescent="0.3">
      <c r="A88" s="56" t="s">
        <v>57</v>
      </c>
    </row>
  </sheetData>
  <printOptions horizontalCentered="1"/>
  <pageMargins left="0.5" right="0.5" top="0.5" bottom="0.5" header="0.3" footer="0.3"/>
  <pageSetup scale="76" orientation="landscape" verticalDpi="0" r:id="rId1"/>
  <rowBreaks count="2" manualBreakCount="2">
    <brk id="31"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dde4e58-4b79-48a3-8fb3-3297965f5e4a" xsi:nil="true"/>
    <lcf76f155ced4ddcb4097134ff3c332f xmlns="ef664f5c-29c3-47e1-888c-f87a901331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BECC2DC246E940A8F94DA4E8CE00F6" ma:contentTypeVersion="14" ma:contentTypeDescription="Create a new document." ma:contentTypeScope="" ma:versionID="504921826cff893a02d460ca772cb7a6">
  <xsd:schema xmlns:xsd="http://www.w3.org/2001/XMLSchema" xmlns:xs="http://www.w3.org/2001/XMLSchema" xmlns:p="http://schemas.microsoft.com/office/2006/metadata/properties" xmlns:ns2="ef664f5c-29c3-47e1-888c-f87a901331e7" xmlns:ns3="bdde4e58-4b79-48a3-8fb3-3297965f5e4a" targetNamespace="http://schemas.microsoft.com/office/2006/metadata/properties" ma:root="true" ma:fieldsID="85a34e149edaef3bd726d52da6e71884" ns2:_="" ns3:_="">
    <xsd:import namespace="ef664f5c-29c3-47e1-888c-f87a901331e7"/>
    <xsd:import namespace="bdde4e58-4b79-48a3-8fb3-3297965f5e4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664f5c-29c3-47e1-888c-f87a90133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7551aa9-cde4-4275-ad6f-713c77a347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de4e58-4b79-48a3-8fb3-3297965f5e4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394388-3c52-40de-8739-7250c26a8ada}" ma:internalName="TaxCatchAll" ma:showField="CatchAllData" ma:web="bdde4e58-4b79-48a3-8fb3-3297965f5e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8636C-CACD-43DB-9B80-CE461A35B293}">
  <ds:schemaRefs>
    <ds:schemaRef ds:uri="http://schemas.microsoft.com/office/2006/metadata/properties"/>
    <ds:schemaRef ds:uri="http://schemas.microsoft.com/office/infopath/2007/PartnerControls"/>
    <ds:schemaRef ds:uri="bdde4e58-4b79-48a3-8fb3-3297965f5e4a"/>
    <ds:schemaRef ds:uri="ef664f5c-29c3-47e1-888c-f87a901331e7"/>
  </ds:schemaRefs>
</ds:datastoreItem>
</file>

<file path=customXml/itemProps2.xml><?xml version="1.0" encoding="utf-8"?>
<ds:datastoreItem xmlns:ds="http://schemas.openxmlformats.org/officeDocument/2006/customXml" ds:itemID="{40D0CD68-6E30-4D06-83ED-A6234E1BD1AC}">
  <ds:schemaRefs>
    <ds:schemaRef ds:uri="http://schemas.microsoft.com/sharepoint/v3/contenttype/forms"/>
  </ds:schemaRefs>
</ds:datastoreItem>
</file>

<file path=customXml/itemProps3.xml><?xml version="1.0" encoding="utf-8"?>
<ds:datastoreItem xmlns:ds="http://schemas.openxmlformats.org/officeDocument/2006/customXml" ds:itemID="{D94626FA-7D18-461C-B854-17C135192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664f5c-29c3-47e1-888c-f87a901331e7"/>
    <ds:schemaRef ds:uri="bdde4e58-4b79-48a3-8fb3-3297965f5e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Proforma assumptions</vt:lpstr>
      <vt:lpstr>3 Yr Proforma</vt:lpstr>
      <vt:lpstr>'3 Yr Proforma'!Print_Area</vt:lpstr>
      <vt:lpstr>'3 Yr Proforma'!Print_Titles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Connolly</dc:creator>
  <cp:keywords/>
  <dc:description/>
  <cp:lastModifiedBy>Patrick Findaro</cp:lastModifiedBy>
  <cp:revision/>
  <dcterms:created xsi:type="dcterms:W3CDTF">2016-06-07T20:29:59Z</dcterms:created>
  <dcterms:modified xsi:type="dcterms:W3CDTF">2022-11-02T21:21:59Z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0x01010004BECC2DC246E940A8F94DA4E8CE00F6</vt:lpwstr>
  </property>
</Properties>
</file>